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10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6.xml" ContentType="application/vnd.openxmlformats-officedocument.drawingml.chart+xml"/>
  <Override PartName="/xl/theme/themeOverride1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theme/themeOverride1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1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756FD617-BBE0-41B8-A56A-75ADF5E1B91C}" xr6:coauthVersionLast="46" xr6:coauthVersionMax="46" xr10:uidLastSave="{00000000-0000-0000-0000-000000000000}"/>
  <bookViews>
    <workbookView xWindow="-120" yWindow="-120" windowWidth="29040" windowHeight="15840" firstSheet="39" activeTab="43" xr2:uid="{05D5E947-3440-4349-B8A9-26F00152BC60}"/>
  </bookViews>
  <sheets>
    <sheet name="Project" sheetId="1" r:id="rId1"/>
    <sheet name="Piles Layout " sheetId="97" r:id="rId2"/>
    <sheet name="Some Piles,Soils Characteristic" sheetId="69" r:id="rId3"/>
    <sheet name="In Situ Tests Reliability (S&amp;T)" sheetId="4" r:id="rId4"/>
    <sheet name="Main Data (N30&amp;qc Digitized)" sheetId="2" r:id="rId5"/>
    <sheet name="CPT2-3 (Basic Plots)" sheetId="9" r:id="rId6"/>
    <sheet name="SPT2 (from N30 to qc equiv.) " sheetId="6" r:id="rId7"/>
    <sheet name="CPT from SPT2 " sheetId="65" r:id="rId8"/>
    <sheet name="N30-qc (Comparisons)" sheetId="21" r:id="rId9"/>
    <sheet name="CPTSPT2 Jeff. (CPeT-IT, Basic)" sheetId="16" r:id="rId10"/>
    <sheet name="CPTSPT2 Jeff. (CPTeT-IT,Param.)" sheetId="17" r:id="rId11"/>
    <sheet name="CPTSPT2 Jeff. (Togliani Elab.)" sheetId="18" r:id="rId12"/>
    <sheet name="CPT SPT2 Togl.(CPeT-IT, Basic)" sheetId="77" r:id="rId13"/>
    <sheet name="CPTSPT2 Togl. (CPeT-IT, Param.)" sheetId="78" r:id="rId14"/>
    <sheet name="Gamma, Vs, M (qc Jefferies)" sheetId="11" r:id="rId15"/>
    <sheet name="PHI, FC, ID (qc jefferies)" sheetId="12" r:id="rId16"/>
    <sheet name=" CPTu-Piles Analogy" sheetId="14" r:id="rId17"/>
    <sheet name="Pile Capaciy Design Methods)" sheetId="37" r:id="rId18"/>
    <sheet name="fp measured (kPa), qc (bar)" sheetId="81" r:id="rId19"/>
    <sheet name="CEP LCPC CPT SPT2 (Jefferies)" sheetId="40" r:id="rId20"/>
    <sheet name="CEP LCPC CPT SPT2 (Togl., 2016)" sheetId="100" r:id="rId21"/>
    <sheet name=" Togliani Methods" sheetId="33" r:id="rId22"/>
    <sheet name="Jefferies (Togliani qc&amp;Rf)" sheetId="68" r:id="rId23"/>
    <sheet name="Togliani, 2016 (Togliani qc&amp;Rf)" sheetId="67" r:id="rId24"/>
    <sheet name=" Jefferies (Togliani qc&amp;KG)" sheetId="74" r:id="rId25"/>
    <sheet name="Togliani 2016 (Togliani qc&amp;KG)" sheetId="92" r:id="rId26"/>
    <sheet name=" Jefferies (Togliani fp=qc)" sheetId="83" r:id="rId27"/>
    <sheet name="Togliani, 2016 (Togliani fp=qc)" sheetId="82" r:id="rId28"/>
    <sheet name="CEP SPT2&amp;CPT SPT2 (Decourt)" sheetId="72" r:id="rId29"/>
    <sheet name="CEP (SLT, PDA&amp;Repres. Methods) " sheetId="94" r:id="rId30"/>
    <sheet name="CEP Capacities (Table)" sheetId="95" r:id="rId31"/>
    <sheet name="CEP Capacities (Histograms)" sheetId="99" r:id="rId32"/>
    <sheet name="CEP ElasticCompression(Fleming)" sheetId="36" r:id="rId33"/>
    <sheet name="CEP Load-Movement (Jefferies) " sheetId="38" r:id="rId34"/>
    <sheet name="CEP Load-Movement (Togl. 2016)" sheetId="101" r:id="rId35"/>
    <sheet name="OEP Some Detail" sheetId="103" r:id="rId36"/>
    <sheet name="OEP-SLT, PDA, ICP, UWA Results" sheetId="102" r:id="rId37"/>
    <sheet name="OEP Capacities (Table)" sheetId="107" r:id="rId38"/>
    <sheet name="OEP Capacities (Histograms)" sheetId="108" r:id="rId39"/>
    <sheet name="OEP (Elastic Compression)" sheetId="106" r:id="rId40"/>
    <sheet name="OEP Load-Movement (Jefferies)" sheetId="104" r:id="rId41"/>
    <sheet name="OEP Load-Movement (Togl.,2016)" sheetId="105" r:id="rId42"/>
    <sheet name="Bibliography" sheetId="109" r:id="rId43"/>
    <sheet name="Foglio1" sheetId="11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8" i="110" l="1"/>
  <c r="AB18" i="110"/>
  <c r="AD18" i="110" s="1"/>
  <c r="AC17" i="110"/>
  <c r="AB17" i="110"/>
  <c r="AG16" i="110"/>
  <c r="AF16" i="110"/>
  <c r="AD16" i="110"/>
  <c r="AG15" i="110"/>
  <c r="AF15" i="110"/>
  <c r="AD15" i="110"/>
  <c r="AD14" i="110"/>
  <c r="AC27" i="110"/>
  <c r="AB27" i="110"/>
  <c r="AC26" i="110"/>
  <c r="AB26" i="110"/>
  <c r="AG25" i="110"/>
  <c r="AF25" i="110"/>
  <c r="AD25" i="110"/>
  <c r="AG24" i="110"/>
  <c r="AF24" i="110"/>
  <c r="AD24" i="110"/>
  <c r="AD23" i="110"/>
  <c r="Q9" i="38"/>
  <c r="Q10" i="38"/>
  <c r="Q11" i="38"/>
  <c r="Q12" i="38"/>
  <c r="Q13" i="38"/>
  <c r="Q14" i="38"/>
  <c r="Q15" i="38"/>
  <c r="Q8" i="38"/>
  <c r="Q9" i="101"/>
  <c r="Q10" i="101"/>
  <c r="Q11" i="101"/>
  <c r="Q12" i="101"/>
  <c r="Q13" i="101"/>
  <c r="Q14" i="101"/>
  <c r="Q15" i="101"/>
  <c r="Q8" i="101"/>
  <c r="N9" i="38"/>
  <c r="N10" i="38"/>
  <c r="N11" i="38"/>
  <c r="N12" i="38"/>
  <c r="N13" i="38"/>
  <c r="N14" i="38"/>
  <c r="N15" i="38"/>
  <c r="N8" i="38"/>
  <c r="K29" i="95"/>
  <c r="K28" i="95"/>
  <c r="J28" i="95"/>
  <c r="J29" i="95"/>
  <c r="K19" i="107"/>
  <c r="K18" i="107"/>
  <c r="J19" i="107"/>
  <c r="J18" i="107"/>
  <c r="U9" i="105"/>
  <c r="U10" i="105"/>
  <c r="U11" i="105"/>
  <c r="U12" i="105"/>
  <c r="U13" i="105"/>
  <c r="U14" i="105"/>
  <c r="U15" i="105"/>
  <c r="U8" i="105"/>
  <c r="X25" i="105"/>
  <c r="U9" i="104"/>
  <c r="U10" i="104"/>
  <c r="U11" i="104"/>
  <c r="U12" i="104"/>
  <c r="U13" i="104"/>
  <c r="U14" i="104"/>
  <c r="U15" i="104"/>
  <c r="U8" i="104"/>
  <c r="X21" i="104"/>
  <c r="X21" i="105"/>
  <c r="Q9" i="105"/>
  <c r="Q10" i="105"/>
  <c r="Q11" i="105"/>
  <c r="Q12" i="105"/>
  <c r="Q13" i="105"/>
  <c r="T13" i="105" s="1"/>
  <c r="Q14" i="105"/>
  <c r="Q15" i="105"/>
  <c r="N9" i="105"/>
  <c r="N10" i="105"/>
  <c r="T10" i="105" s="1"/>
  <c r="N11" i="105"/>
  <c r="T11" i="105" s="1"/>
  <c r="N12" i="105"/>
  <c r="T12" i="105" s="1"/>
  <c r="Q8" i="105"/>
  <c r="N8" i="105"/>
  <c r="X24" i="105"/>
  <c r="T15" i="105"/>
  <c r="J15" i="105"/>
  <c r="T14" i="105"/>
  <c r="J14" i="105"/>
  <c r="J13" i="105"/>
  <c r="J12" i="105"/>
  <c r="J11" i="105"/>
  <c r="J10" i="105"/>
  <c r="J9" i="105"/>
  <c r="J8" i="105"/>
  <c r="T7" i="105"/>
  <c r="X25" i="104"/>
  <c r="X24" i="104"/>
  <c r="Q9" i="104"/>
  <c r="Q10" i="104"/>
  <c r="T10" i="104" s="1"/>
  <c r="Q11" i="104"/>
  <c r="Q12" i="104"/>
  <c r="Q13" i="104"/>
  <c r="T13" i="104" s="1"/>
  <c r="Q14" i="104"/>
  <c r="T14" i="104" s="1"/>
  <c r="Q15" i="104"/>
  <c r="T15" i="104" s="1"/>
  <c r="N9" i="104"/>
  <c r="N10" i="104"/>
  <c r="N11" i="104"/>
  <c r="N12" i="104"/>
  <c r="N8" i="104"/>
  <c r="Q8" i="104"/>
  <c r="T8" i="104"/>
  <c r="W24" i="106"/>
  <c r="W18" i="106"/>
  <c r="W10" i="106"/>
  <c r="W4" i="106"/>
  <c r="J15" i="104"/>
  <c r="J14" i="104"/>
  <c r="J13" i="104"/>
  <c r="J12" i="104"/>
  <c r="J11" i="104"/>
  <c r="J10" i="104"/>
  <c r="J9" i="104"/>
  <c r="J8" i="104"/>
  <c r="T7" i="104"/>
  <c r="O16" i="107"/>
  <c r="N16" i="107"/>
  <c r="L16" i="107"/>
  <c r="O15" i="107"/>
  <c r="N15" i="107"/>
  <c r="L15" i="107"/>
  <c r="O14" i="107"/>
  <c r="N14" i="107"/>
  <c r="L14" i="107"/>
  <c r="O13" i="107"/>
  <c r="N13" i="107"/>
  <c r="L13" i="107"/>
  <c r="O12" i="107"/>
  <c r="N12" i="107"/>
  <c r="L12" i="107"/>
  <c r="O11" i="107"/>
  <c r="N11" i="107"/>
  <c r="L11" i="107"/>
  <c r="O9" i="107"/>
  <c r="N9" i="107"/>
  <c r="L9" i="107"/>
  <c r="O8" i="107"/>
  <c r="N8" i="107"/>
  <c r="L8" i="107"/>
  <c r="L6" i="107"/>
  <c r="L5" i="107"/>
  <c r="CB16" i="18"/>
  <c r="CA41" i="18"/>
  <c r="BZ28" i="18"/>
  <c r="BZ29" i="18"/>
  <c r="BZ30" i="18" s="1"/>
  <c r="BZ27" i="18"/>
  <c r="BW16" i="18"/>
  <c r="U8" i="101"/>
  <c r="X25" i="101"/>
  <c r="W24" i="36"/>
  <c r="W18" i="36"/>
  <c r="N9" i="101"/>
  <c r="N10" i="101"/>
  <c r="N11" i="101"/>
  <c r="N12" i="101"/>
  <c r="T13" i="101"/>
  <c r="U13" i="101" s="1"/>
  <c r="T15" i="101"/>
  <c r="U15" i="101" s="1"/>
  <c r="N8" i="101"/>
  <c r="T8" i="101" s="1"/>
  <c r="X24" i="101"/>
  <c r="J15" i="101"/>
  <c r="T14" i="101"/>
  <c r="U14" i="101" s="1"/>
  <c r="J14" i="101"/>
  <c r="J13" i="101"/>
  <c r="J12" i="101"/>
  <c r="J11" i="101"/>
  <c r="J10" i="101"/>
  <c r="J9" i="101"/>
  <c r="J8" i="101"/>
  <c r="T7" i="101"/>
  <c r="L26" i="95"/>
  <c r="O26" i="95"/>
  <c r="N26" i="95"/>
  <c r="N25" i="95"/>
  <c r="O25" i="95"/>
  <c r="L25" i="95"/>
  <c r="O23" i="95"/>
  <c r="N23" i="95"/>
  <c r="L23" i="95"/>
  <c r="O22" i="95"/>
  <c r="N22" i="95"/>
  <c r="L22" i="95"/>
  <c r="O21" i="95"/>
  <c r="N21" i="95"/>
  <c r="L21" i="95"/>
  <c r="O19" i="95"/>
  <c r="N19" i="95"/>
  <c r="L19" i="95"/>
  <c r="O18" i="95"/>
  <c r="N18" i="95"/>
  <c r="L18" i="95"/>
  <c r="O17" i="95"/>
  <c r="N17" i="95"/>
  <c r="L17" i="95"/>
  <c r="O16" i="95"/>
  <c r="N16" i="95"/>
  <c r="L16" i="95"/>
  <c r="O15" i="95"/>
  <c r="N15" i="95"/>
  <c r="L15" i="95"/>
  <c r="O14" i="95"/>
  <c r="N14" i="95"/>
  <c r="L14" i="95"/>
  <c r="N25" i="68"/>
  <c r="AA29" i="77"/>
  <c r="AB29" i="77" s="1"/>
  <c r="AC29" i="77" s="1"/>
  <c r="AD29" i="77" s="1"/>
  <c r="AA28" i="77"/>
  <c r="AB28" i="77" s="1"/>
  <c r="AC28" i="77" s="1"/>
  <c r="AD28" i="77" s="1"/>
  <c r="AA27" i="77"/>
  <c r="AB27" i="77" s="1"/>
  <c r="AC27" i="77" s="1"/>
  <c r="AD27" i="77" s="1"/>
  <c r="AA26" i="77"/>
  <c r="AB26" i="77" s="1"/>
  <c r="AC26" i="77" s="1"/>
  <c r="AD26" i="77" s="1"/>
  <c r="AA25" i="77"/>
  <c r="AB25" i="77" s="1"/>
  <c r="AC25" i="77" s="1"/>
  <c r="AD25" i="77" s="1"/>
  <c r="AA24" i="77"/>
  <c r="AB24" i="77" s="1"/>
  <c r="AC24" i="77" s="1"/>
  <c r="AD24" i="77" s="1"/>
  <c r="AA23" i="77"/>
  <c r="AB23" i="77" s="1"/>
  <c r="AC23" i="77" s="1"/>
  <c r="AD23" i="77" s="1"/>
  <c r="AA22" i="77"/>
  <c r="AB22" i="77" s="1"/>
  <c r="AC22" i="77" s="1"/>
  <c r="AD22" i="77" s="1"/>
  <c r="AA21" i="77"/>
  <c r="AB21" i="77" s="1"/>
  <c r="AC21" i="77" s="1"/>
  <c r="AD21" i="77" s="1"/>
  <c r="AA20" i="77"/>
  <c r="AB20" i="77" s="1"/>
  <c r="AC20" i="77" s="1"/>
  <c r="AD20" i="77" s="1"/>
  <c r="AA19" i="77"/>
  <c r="AB19" i="77" s="1"/>
  <c r="AC19" i="77" s="1"/>
  <c r="AD19" i="77" s="1"/>
  <c r="AA18" i="77"/>
  <c r="AB18" i="77" s="1"/>
  <c r="AC18" i="77" s="1"/>
  <c r="AD18" i="77" s="1"/>
  <c r="AA17" i="77"/>
  <c r="AB17" i="77" s="1"/>
  <c r="AC17" i="77" s="1"/>
  <c r="AD17" i="77" s="1"/>
  <c r="AA16" i="77"/>
  <c r="AB16" i="77" s="1"/>
  <c r="AC16" i="77" s="1"/>
  <c r="AD16" i="77" s="1"/>
  <c r="AA15" i="77"/>
  <c r="AB15" i="77" s="1"/>
  <c r="AC15" i="77" s="1"/>
  <c r="AD15" i="77" s="1"/>
  <c r="AA14" i="77"/>
  <c r="AB14" i="77" s="1"/>
  <c r="AC14" i="77" s="1"/>
  <c r="AD14" i="77" s="1"/>
  <c r="AA13" i="77"/>
  <c r="AB13" i="77" s="1"/>
  <c r="AC13" i="77" s="1"/>
  <c r="AD13" i="77" s="1"/>
  <c r="AA12" i="77"/>
  <c r="AB12" i="77" s="1"/>
  <c r="AC12" i="77" s="1"/>
  <c r="AD12" i="77" s="1"/>
  <c r="AA11" i="77"/>
  <c r="AB11" i="77" s="1"/>
  <c r="AC11" i="77" s="1"/>
  <c r="AD11" i="77" s="1"/>
  <c r="AA10" i="77"/>
  <c r="AB10" i="77" s="1"/>
  <c r="AC10" i="77" s="1"/>
  <c r="AD10" i="77" s="1"/>
  <c r="AA9" i="77"/>
  <c r="AB9" i="77" s="1"/>
  <c r="AC9" i="77" s="1"/>
  <c r="AD9" i="77" s="1"/>
  <c r="AA8" i="77"/>
  <c r="AB8" i="77" s="1"/>
  <c r="AC8" i="77" s="1"/>
  <c r="AD8" i="77" s="1"/>
  <c r="AA7" i="77"/>
  <c r="AB7" i="77" s="1"/>
  <c r="AC7" i="77" s="1"/>
  <c r="AD7" i="77" s="1"/>
  <c r="AA6" i="77"/>
  <c r="AB6" i="77" s="1"/>
  <c r="AC6" i="77" s="1"/>
  <c r="AD6" i="77" s="1"/>
  <c r="AA5" i="77"/>
  <c r="AB5" i="77" s="1"/>
  <c r="AC5" i="77" s="1"/>
  <c r="AD5" i="77" s="1"/>
  <c r="AA4" i="77"/>
  <c r="AB4" i="77" s="1"/>
  <c r="AC4" i="77" s="1"/>
  <c r="AD4" i="77" s="1"/>
  <c r="AA3" i="77"/>
  <c r="AB3" i="77" s="1"/>
  <c r="AC3" i="77" s="1"/>
  <c r="AD3" i="77" s="1"/>
  <c r="AA2" i="77"/>
  <c r="AB2" i="77" s="1"/>
  <c r="AC2" i="77" s="1"/>
  <c r="AD2" i="77" s="1"/>
  <c r="AH16" i="110" l="1"/>
  <c r="AD17" i="110"/>
  <c r="AH15" i="110"/>
  <c r="AD27" i="110"/>
  <c r="AH25" i="110"/>
  <c r="AD26" i="110"/>
  <c r="AH24" i="110"/>
  <c r="L19" i="107"/>
  <c r="L18" i="107"/>
  <c r="T9" i="105"/>
  <c r="T8" i="105"/>
  <c r="T9" i="104"/>
  <c r="T11" i="104"/>
  <c r="T12" i="104"/>
  <c r="P8" i="107"/>
  <c r="P12" i="107"/>
  <c r="P11" i="107"/>
  <c r="P16" i="107"/>
  <c r="P13" i="107"/>
  <c r="P14" i="107"/>
  <c r="P15" i="107"/>
  <c r="P9" i="107"/>
  <c r="BZ31" i="18"/>
  <c r="T9" i="101"/>
  <c r="U9" i="101" s="1"/>
  <c r="T10" i="101"/>
  <c r="U10" i="101" s="1"/>
  <c r="T11" i="101"/>
  <c r="U11" i="101" s="1"/>
  <c r="T12" i="101"/>
  <c r="U12" i="101" s="1"/>
  <c r="S6" i="6"/>
  <c r="T36" i="67"/>
  <c r="U36" i="67" s="1"/>
  <c r="V36" i="67" s="1"/>
  <c r="C36" i="67"/>
  <c r="D36" i="67" s="1"/>
  <c r="E36" i="67" s="1"/>
  <c r="T35" i="67"/>
  <c r="U35" i="67" s="1"/>
  <c r="V35" i="67" s="1"/>
  <c r="C35" i="67"/>
  <c r="D35" i="67" s="1"/>
  <c r="E35" i="67" s="1"/>
  <c r="AB34" i="67"/>
  <c r="Z34" i="67"/>
  <c r="T34" i="67"/>
  <c r="U34" i="67" s="1"/>
  <c r="V34" i="67" s="1"/>
  <c r="W34" i="67" s="1"/>
  <c r="Y34" i="67" s="1"/>
  <c r="D34" i="67"/>
  <c r="E34" i="67" s="1"/>
  <c r="C34" i="67"/>
  <c r="AB33" i="67"/>
  <c r="Z33" i="67"/>
  <c r="T33" i="67"/>
  <c r="U33" i="67" s="1"/>
  <c r="V33" i="67" s="1"/>
  <c r="W33" i="67" s="1"/>
  <c r="Y33" i="67" s="1"/>
  <c r="C33" i="67"/>
  <c r="D33" i="67" s="1"/>
  <c r="E33" i="67" s="1"/>
  <c r="AB32" i="67"/>
  <c r="Z32" i="67"/>
  <c r="T32" i="67"/>
  <c r="C32" i="67"/>
  <c r="D32" i="67" s="1"/>
  <c r="E32" i="67" s="1"/>
  <c r="AB31" i="67"/>
  <c r="Z31" i="67"/>
  <c r="T31" i="67"/>
  <c r="U31" i="67" s="1"/>
  <c r="V31" i="67" s="1"/>
  <c r="W31" i="67" s="1"/>
  <c r="Y31" i="67" s="1"/>
  <c r="AC31" i="67" s="1"/>
  <c r="C31" i="67"/>
  <c r="D31" i="67" s="1"/>
  <c r="E31" i="67" s="1"/>
  <c r="AB30" i="67"/>
  <c r="Z30" i="67"/>
  <c r="T30" i="67"/>
  <c r="U30" i="67" s="1"/>
  <c r="V30" i="67" s="1"/>
  <c r="W30" i="67" s="1"/>
  <c r="Y30" i="67" s="1"/>
  <c r="C30" i="67"/>
  <c r="D30" i="67" s="1"/>
  <c r="E30" i="67" s="1"/>
  <c r="AB29" i="67"/>
  <c r="Z29" i="67"/>
  <c r="U29" i="67"/>
  <c r="V29" i="67" s="1"/>
  <c r="W29" i="67" s="1"/>
  <c r="Y29" i="67" s="1"/>
  <c r="T29" i="67"/>
  <c r="C29" i="67"/>
  <c r="D29" i="67" s="1"/>
  <c r="E29" i="67" s="1"/>
  <c r="AB28" i="67"/>
  <c r="Z28" i="67"/>
  <c r="T28" i="67"/>
  <c r="U28" i="67" s="1"/>
  <c r="V28" i="67" s="1"/>
  <c r="W28" i="67" s="1"/>
  <c r="Y28" i="67" s="1"/>
  <c r="D28" i="67"/>
  <c r="E28" i="67" s="1"/>
  <c r="C28" i="67"/>
  <c r="AB27" i="67"/>
  <c r="Z27" i="67"/>
  <c r="T27" i="67"/>
  <c r="U27" i="67" s="1"/>
  <c r="V27" i="67" s="1"/>
  <c r="W27" i="67" s="1"/>
  <c r="Y27" i="67" s="1"/>
  <c r="C27" i="67"/>
  <c r="D27" i="67" s="1"/>
  <c r="E27" i="67" s="1"/>
  <c r="AB26" i="67"/>
  <c r="Z26" i="67"/>
  <c r="T26" i="67"/>
  <c r="U26" i="67" s="1"/>
  <c r="V26" i="67" s="1"/>
  <c r="W26" i="67" s="1"/>
  <c r="Y26" i="67" s="1"/>
  <c r="C26" i="67"/>
  <c r="D26" i="67" s="1"/>
  <c r="E26" i="67" s="1"/>
  <c r="AB25" i="67"/>
  <c r="Z25" i="67"/>
  <c r="T25" i="67"/>
  <c r="U25" i="67" s="1"/>
  <c r="V25" i="67" s="1"/>
  <c r="W25" i="67" s="1"/>
  <c r="Y25" i="67" s="1"/>
  <c r="K25" i="67"/>
  <c r="I25" i="67"/>
  <c r="C25" i="67"/>
  <c r="D25" i="67" s="1"/>
  <c r="E25" i="67" s="1"/>
  <c r="F25" i="67" s="1"/>
  <c r="H25" i="67" s="1"/>
  <c r="L25" i="67" s="1"/>
  <c r="AB24" i="67"/>
  <c r="Z24" i="67"/>
  <c r="T24" i="67"/>
  <c r="U24" i="67" s="1"/>
  <c r="V24" i="67" s="1"/>
  <c r="W24" i="67" s="1"/>
  <c r="Y24" i="67" s="1"/>
  <c r="K24" i="67"/>
  <c r="I24" i="67"/>
  <c r="C24" i="67"/>
  <c r="D24" i="67" s="1"/>
  <c r="E24" i="67" s="1"/>
  <c r="F24" i="67" s="1"/>
  <c r="H24" i="67" s="1"/>
  <c r="AB23" i="67"/>
  <c r="Z23" i="67"/>
  <c r="T23" i="67"/>
  <c r="U23" i="67" s="1"/>
  <c r="V23" i="67" s="1"/>
  <c r="W23" i="67" s="1"/>
  <c r="Y23" i="67" s="1"/>
  <c r="AC23" i="67" s="1"/>
  <c r="K23" i="67"/>
  <c r="I23" i="67"/>
  <c r="C23" i="67"/>
  <c r="D23" i="67" s="1"/>
  <c r="E23" i="67" s="1"/>
  <c r="F23" i="67" s="1"/>
  <c r="H23" i="67" s="1"/>
  <c r="AB22" i="67"/>
  <c r="Z22" i="67"/>
  <c r="T22" i="67"/>
  <c r="U22" i="67" s="1"/>
  <c r="V22" i="67" s="1"/>
  <c r="W22" i="67" s="1"/>
  <c r="Y22" i="67" s="1"/>
  <c r="K22" i="67"/>
  <c r="I22" i="67"/>
  <c r="D22" i="67"/>
  <c r="E22" i="67" s="1"/>
  <c r="F22" i="67" s="1"/>
  <c r="H22" i="67" s="1"/>
  <c r="L22" i="67" s="1"/>
  <c r="C22" i="67"/>
  <c r="AB21" i="67"/>
  <c r="Z21" i="67"/>
  <c r="T21" i="67"/>
  <c r="U21" i="67" s="1"/>
  <c r="V21" i="67" s="1"/>
  <c r="W21" i="67" s="1"/>
  <c r="Y21" i="67" s="1"/>
  <c r="K21" i="67"/>
  <c r="I21" i="67"/>
  <c r="C21" i="67"/>
  <c r="D21" i="67" s="1"/>
  <c r="E21" i="67" s="1"/>
  <c r="F21" i="67" s="1"/>
  <c r="H21" i="67" s="1"/>
  <c r="AB20" i="67"/>
  <c r="Z20" i="67"/>
  <c r="T20" i="67"/>
  <c r="U20" i="67" s="1"/>
  <c r="V20" i="67" s="1"/>
  <c r="W20" i="67" s="1"/>
  <c r="Y20" i="67" s="1"/>
  <c r="K20" i="67"/>
  <c r="I20" i="67"/>
  <c r="C20" i="67"/>
  <c r="D20" i="67" s="1"/>
  <c r="E20" i="67" s="1"/>
  <c r="F20" i="67" s="1"/>
  <c r="H20" i="67" s="1"/>
  <c r="AB19" i="67"/>
  <c r="AC19" i="67" s="1"/>
  <c r="Z19" i="67"/>
  <c r="T19" i="67"/>
  <c r="U19" i="67" s="1"/>
  <c r="V19" i="67" s="1"/>
  <c r="K19" i="67"/>
  <c r="I19" i="67"/>
  <c r="C19" i="67"/>
  <c r="D19" i="67" s="1"/>
  <c r="E19" i="67" s="1"/>
  <c r="F19" i="67" s="1"/>
  <c r="H19" i="67" s="1"/>
  <c r="AC18" i="67"/>
  <c r="AB18" i="67"/>
  <c r="Z18" i="67"/>
  <c r="T18" i="67"/>
  <c r="U18" i="67" s="1"/>
  <c r="V18" i="67" s="1"/>
  <c r="K18" i="67"/>
  <c r="I18" i="67"/>
  <c r="C18" i="67"/>
  <c r="D18" i="67" s="1"/>
  <c r="E18" i="67" s="1"/>
  <c r="F18" i="67" s="1"/>
  <c r="H18" i="67" s="1"/>
  <c r="AC17" i="67"/>
  <c r="AB17" i="67"/>
  <c r="Z17" i="67"/>
  <c r="T17" i="67"/>
  <c r="U17" i="67" s="1"/>
  <c r="V17" i="67" s="1"/>
  <c r="K17" i="67"/>
  <c r="I17" i="67"/>
  <c r="C17" i="67"/>
  <c r="D17" i="67" s="1"/>
  <c r="E17" i="67" s="1"/>
  <c r="F17" i="67" s="1"/>
  <c r="H17" i="67" s="1"/>
  <c r="AC16" i="67"/>
  <c r="AB16" i="67"/>
  <c r="Z16" i="67"/>
  <c r="T16" i="67"/>
  <c r="U16" i="67" s="1"/>
  <c r="V16" i="67" s="1"/>
  <c r="K16" i="67"/>
  <c r="I16" i="67"/>
  <c r="C16" i="67"/>
  <c r="D16" i="67" s="1"/>
  <c r="E16" i="67" s="1"/>
  <c r="F16" i="67" s="1"/>
  <c r="H16" i="67" s="1"/>
  <c r="AB15" i="67"/>
  <c r="Z15" i="67"/>
  <c r="T15" i="67"/>
  <c r="U15" i="67" s="1"/>
  <c r="V15" i="67" s="1"/>
  <c r="K15" i="67"/>
  <c r="I15" i="67"/>
  <c r="C15" i="67"/>
  <c r="D15" i="67" s="1"/>
  <c r="E15" i="67" s="1"/>
  <c r="F15" i="67" s="1"/>
  <c r="H15" i="67" s="1"/>
  <c r="AB14" i="67"/>
  <c r="AC14" i="67" s="1"/>
  <c r="Z14" i="67"/>
  <c r="T14" i="67"/>
  <c r="U14" i="67" s="1"/>
  <c r="V14" i="67" s="1"/>
  <c r="K14" i="67"/>
  <c r="I14" i="67"/>
  <c r="C14" i="67"/>
  <c r="D14" i="67" s="1"/>
  <c r="E14" i="67" s="1"/>
  <c r="F14" i="67" s="1"/>
  <c r="H14" i="67" s="1"/>
  <c r="AB13" i="67"/>
  <c r="AC13" i="67" s="1"/>
  <c r="Z13" i="67"/>
  <c r="T13" i="67"/>
  <c r="U13" i="67" s="1"/>
  <c r="V13" i="67" s="1"/>
  <c r="K13" i="67"/>
  <c r="L13" i="67" s="1"/>
  <c r="I13" i="67"/>
  <c r="C13" i="67"/>
  <c r="D13" i="67" s="1"/>
  <c r="E13" i="67" s="1"/>
  <c r="F13" i="67" s="1"/>
  <c r="H13" i="67" s="1"/>
  <c r="AC12" i="67"/>
  <c r="AB12" i="67"/>
  <c r="Z12" i="67"/>
  <c r="T12" i="67"/>
  <c r="U12" i="67" s="1"/>
  <c r="V12" i="67" s="1"/>
  <c r="K12" i="67"/>
  <c r="I12" i="67"/>
  <c r="C12" i="67"/>
  <c r="D12" i="67" s="1"/>
  <c r="E12" i="67" s="1"/>
  <c r="F12" i="67" s="1"/>
  <c r="H12" i="67" s="1"/>
  <c r="AB11" i="67"/>
  <c r="AC11" i="67" s="1"/>
  <c r="Z11" i="67"/>
  <c r="T11" i="67"/>
  <c r="U11" i="67" s="1"/>
  <c r="V11" i="67" s="1"/>
  <c r="K11" i="67"/>
  <c r="I11" i="67"/>
  <c r="C11" i="67"/>
  <c r="D11" i="67" s="1"/>
  <c r="E11" i="67" s="1"/>
  <c r="F11" i="67" s="1"/>
  <c r="H11" i="67" s="1"/>
  <c r="AB10" i="67"/>
  <c r="AC10" i="67" s="1"/>
  <c r="Z10" i="67"/>
  <c r="T10" i="67"/>
  <c r="U10" i="67" s="1"/>
  <c r="V10" i="67" s="1"/>
  <c r="K10" i="67"/>
  <c r="L10" i="67" s="1"/>
  <c r="I10" i="67"/>
  <c r="C10" i="67"/>
  <c r="D10" i="67" s="1"/>
  <c r="E10" i="67" s="1"/>
  <c r="F10" i="67" s="1"/>
  <c r="H10" i="67" s="1"/>
  <c r="AB9" i="67"/>
  <c r="Z9" i="67"/>
  <c r="T9" i="67"/>
  <c r="U9" i="67" s="1"/>
  <c r="V9" i="67" s="1"/>
  <c r="K9" i="67"/>
  <c r="I9" i="67"/>
  <c r="C9" i="67"/>
  <c r="D9" i="67" s="1"/>
  <c r="E9" i="67" s="1"/>
  <c r="F9" i="67" s="1"/>
  <c r="H9" i="67" s="1"/>
  <c r="AB8" i="67"/>
  <c r="AC9" i="67" s="1"/>
  <c r="AD9" i="67" s="1"/>
  <c r="K8" i="67"/>
  <c r="AE34" i="68"/>
  <c r="AE36" i="68"/>
  <c r="AC29" i="68"/>
  <c r="AC30" i="68"/>
  <c r="AB26" i="68"/>
  <c r="AC26" i="68" s="1"/>
  <c r="AB27" i="68"/>
  <c r="AC27" i="68" s="1"/>
  <c r="AB28" i="68"/>
  <c r="AB29" i="68"/>
  <c r="AB30" i="68"/>
  <c r="AB31" i="68"/>
  <c r="AC31" i="68" s="1"/>
  <c r="AB32" i="68"/>
  <c r="AC32" i="68" s="1"/>
  <c r="AB33" i="68"/>
  <c r="AC33" i="68" s="1"/>
  <c r="AB34" i="68"/>
  <c r="AC34" i="68" s="1"/>
  <c r="Z26" i="68"/>
  <c r="Z27" i="68"/>
  <c r="Z28" i="68"/>
  <c r="Z29" i="68"/>
  <c r="Z30" i="68"/>
  <c r="Z31" i="68"/>
  <c r="Z32" i="68"/>
  <c r="Z33" i="68"/>
  <c r="Z34" i="68"/>
  <c r="W26" i="68"/>
  <c r="Y26" i="68" s="1"/>
  <c r="W29" i="68"/>
  <c r="Y29" i="68" s="1"/>
  <c r="T36" i="68"/>
  <c r="U36" i="68" s="1"/>
  <c r="V36" i="68" s="1"/>
  <c r="T35" i="68"/>
  <c r="U35" i="68" s="1"/>
  <c r="V35" i="68" s="1"/>
  <c r="T34" i="68"/>
  <c r="U34" i="68" s="1"/>
  <c r="V34" i="68" s="1"/>
  <c r="W34" i="68" s="1"/>
  <c r="Y34" i="68" s="1"/>
  <c r="T33" i="68"/>
  <c r="U33" i="68" s="1"/>
  <c r="V33" i="68" s="1"/>
  <c r="W33" i="68" s="1"/>
  <c r="Y33" i="68" s="1"/>
  <c r="T32" i="68"/>
  <c r="U32" i="68" s="1"/>
  <c r="V32" i="68" s="1"/>
  <c r="W32" i="68" s="1"/>
  <c r="Y32" i="68" s="1"/>
  <c r="T31" i="68"/>
  <c r="U31" i="68" s="1"/>
  <c r="V31" i="68" s="1"/>
  <c r="W31" i="68" s="1"/>
  <c r="Y31" i="68" s="1"/>
  <c r="U30" i="68"/>
  <c r="V30" i="68" s="1"/>
  <c r="W30" i="68" s="1"/>
  <c r="Y30" i="68" s="1"/>
  <c r="T30" i="68"/>
  <c r="T29" i="68"/>
  <c r="U29" i="68" s="1"/>
  <c r="V29" i="68" s="1"/>
  <c r="T28" i="68"/>
  <c r="U28" i="68" s="1"/>
  <c r="V28" i="68" s="1"/>
  <c r="W28" i="68" s="1"/>
  <c r="Y28" i="68" s="1"/>
  <c r="U27" i="68"/>
  <c r="V27" i="68" s="1"/>
  <c r="W27" i="68" s="1"/>
  <c r="Y27" i="68" s="1"/>
  <c r="T27" i="68"/>
  <c r="T26" i="68"/>
  <c r="U26" i="68" s="1"/>
  <c r="V26" i="68" s="1"/>
  <c r="AB25" i="68"/>
  <c r="Z25" i="68"/>
  <c r="T25" i="68"/>
  <c r="U25" i="68" s="1"/>
  <c r="V25" i="68" s="1"/>
  <c r="W25" i="68" s="1"/>
  <c r="Y25" i="68" s="1"/>
  <c r="AB24" i="68"/>
  <c r="Z24" i="68"/>
  <c r="T24" i="68"/>
  <c r="U24" i="68" s="1"/>
  <c r="V24" i="68" s="1"/>
  <c r="W24" i="68" s="1"/>
  <c r="Y24" i="68" s="1"/>
  <c r="AB23" i="68"/>
  <c r="Z23" i="68"/>
  <c r="T23" i="68"/>
  <c r="U23" i="68" s="1"/>
  <c r="V23" i="68" s="1"/>
  <c r="W23" i="68" s="1"/>
  <c r="Y23" i="68" s="1"/>
  <c r="AB22" i="68"/>
  <c r="Z22" i="68"/>
  <c r="T22" i="68"/>
  <c r="U22" i="68" s="1"/>
  <c r="V22" i="68" s="1"/>
  <c r="W22" i="68" s="1"/>
  <c r="Y22" i="68" s="1"/>
  <c r="AB21" i="68"/>
  <c r="Z21" i="68"/>
  <c r="T21" i="68"/>
  <c r="U21" i="68" s="1"/>
  <c r="V21" i="68" s="1"/>
  <c r="W21" i="68" s="1"/>
  <c r="Y21" i="68" s="1"/>
  <c r="AB20" i="68"/>
  <c r="Z20" i="68"/>
  <c r="U20" i="68"/>
  <c r="V20" i="68" s="1"/>
  <c r="W20" i="68" s="1"/>
  <c r="Y20" i="68" s="1"/>
  <c r="T20" i="68"/>
  <c r="AB19" i="68"/>
  <c r="Z19" i="68"/>
  <c r="T19" i="68"/>
  <c r="U19" i="68" s="1"/>
  <c r="V19" i="68" s="1"/>
  <c r="AB18" i="68"/>
  <c r="Z18" i="68"/>
  <c r="T18" i="68"/>
  <c r="U18" i="68" s="1"/>
  <c r="V18" i="68" s="1"/>
  <c r="AB17" i="68"/>
  <c r="Z17" i="68"/>
  <c r="T17" i="68"/>
  <c r="U17" i="68" s="1"/>
  <c r="V17" i="68" s="1"/>
  <c r="AB16" i="68"/>
  <c r="Z16" i="68"/>
  <c r="T16" i="68"/>
  <c r="U16" i="68" s="1"/>
  <c r="V16" i="68" s="1"/>
  <c r="AB15" i="68"/>
  <c r="Z15" i="68"/>
  <c r="T15" i="68"/>
  <c r="U15" i="68" s="1"/>
  <c r="V15" i="68" s="1"/>
  <c r="AB14" i="68"/>
  <c r="Z14" i="68"/>
  <c r="U14" i="68"/>
  <c r="V14" i="68" s="1"/>
  <c r="T14" i="68"/>
  <c r="AB13" i="68"/>
  <c r="Z13" i="68"/>
  <c r="T13" i="68"/>
  <c r="U13" i="68" s="1"/>
  <c r="V13" i="68" s="1"/>
  <c r="AB12" i="68"/>
  <c r="Z12" i="68"/>
  <c r="T12" i="68"/>
  <c r="U12" i="68" s="1"/>
  <c r="V12" i="68" s="1"/>
  <c r="AB11" i="68"/>
  <c r="Z11" i="68"/>
  <c r="U11" i="68"/>
  <c r="V11" i="68" s="1"/>
  <c r="T11" i="68"/>
  <c r="AB10" i="68"/>
  <c r="Z10" i="68"/>
  <c r="T10" i="68"/>
  <c r="U10" i="68" s="1"/>
  <c r="V10" i="68" s="1"/>
  <c r="AB9" i="68"/>
  <c r="Z9" i="68"/>
  <c r="U9" i="68"/>
  <c r="V9" i="68" s="1"/>
  <c r="T9" i="68"/>
  <c r="AB8" i="68"/>
  <c r="C10" i="92"/>
  <c r="F10" i="92" s="1"/>
  <c r="H10" i="92" s="1"/>
  <c r="J10" i="92" s="1"/>
  <c r="C11" i="92"/>
  <c r="F11" i="92" s="1"/>
  <c r="H11" i="92" s="1"/>
  <c r="C12" i="92"/>
  <c r="F12" i="92" s="1"/>
  <c r="H12" i="92" s="1"/>
  <c r="C13" i="92"/>
  <c r="F13" i="92" s="1"/>
  <c r="H13" i="92" s="1"/>
  <c r="C14" i="92"/>
  <c r="F14" i="92" s="1"/>
  <c r="H14" i="92" s="1"/>
  <c r="C15" i="92"/>
  <c r="F15" i="92" s="1"/>
  <c r="H15" i="92" s="1"/>
  <c r="C16" i="92"/>
  <c r="C17" i="92"/>
  <c r="C18" i="92"/>
  <c r="F18" i="92" s="1"/>
  <c r="H18" i="92" s="1"/>
  <c r="C19" i="92"/>
  <c r="F19" i="92" s="1"/>
  <c r="H19" i="92" s="1"/>
  <c r="C20" i="92"/>
  <c r="F20" i="92" s="1"/>
  <c r="H20" i="92" s="1"/>
  <c r="C21" i="92"/>
  <c r="F21" i="92" s="1"/>
  <c r="H21" i="92" s="1"/>
  <c r="C22" i="92"/>
  <c r="F22" i="92" s="1"/>
  <c r="H22" i="92" s="1"/>
  <c r="C23" i="92"/>
  <c r="F23" i="92" s="1"/>
  <c r="H23" i="92" s="1"/>
  <c r="C24" i="92"/>
  <c r="F24" i="92" s="1"/>
  <c r="H24" i="92" s="1"/>
  <c r="C25" i="92"/>
  <c r="F25" i="92" s="1"/>
  <c r="H25" i="92" s="1"/>
  <c r="C26" i="92"/>
  <c r="F26" i="92" s="1"/>
  <c r="H26" i="92" s="1"/>
  <c r="C27" i="92"/>
  <c r="C28" i="92"/>
  <c r="C29" i="92"/>
  <c r="C30" i="92"/>
  <c r="C31" i="92"/>
  <c r="C32" i="92"/>
  <c r="C33" i="92"/>
  <c r="C34" i="92"/>
  <c r="C35" i="92"/>
  <c r="C36" i="92"/>
  <c r="C37" i="92"/>
  <c r="S37" i="92"/>
  <c r="S36" i="92"/>
  <c r="S35" i="92"/>
  <c r="V35" i="92" s="1"/>
  <c r="X35" i="92" s="1"/>
  <c r="S34" i="92"/>
  <c r="V34" i="92" s="1"/>
  <c r="X34" i="92" s="1"/>
  <c r="S33" i="92"/>
  <c r="V33" i="92" s="1"/>
  <c r="X33" i="92" s="1"/>
  <c r="S32" i="92"/>
  <c r="V32" i="92" s="1"/>
  <c r="X32" i="92" s="1"/>
  <c r="S31" i="92"/>
  <c r="V31" i="92" s="1"/>
  <c r="X31" i="92" s="1"/>
  <c r="S30" i="92"/>
  <c r="V30" i="92" s="1"/>
  <c r="X30" i="92" s="1"/>
  <c r="S29" i="92"/>
  <c r="V29" i="92" s="1"/>
  <c r="X29" i="92" s="1"/>
  <c r="S28" i="92"/>
  <c r="V28" i="92" s="1"/>
  <c r="X28" i="92" s="1"/>
  <c r="S27" i="92"/>
  <c r="V27" i="92" s="1"/>
  <c r="X27" i="92" s="1"/>
  <c r="S26" i="92"/>
  <c r="V26" i="92" s="1"/>
  <c r="X26" i="92" s="1"/>
  <c r="S25" i="92"/>
  <c r="V25" i="92" s="1"/>
  <c r="X25" i="92" s="1"/>
  <c r="S24" i="92"/>
  <c r="V24" i="92" s="1"/>
  <c r="X24" i="92" s="1"/>
  <c r="S23" i="92"/>
  <c r="V23" i="92" s="1"/>
  <c r="X23" i="92" s="1"/>
  <c r="S22" i="92"/>
  <c r="V22" i="92" s="1"/>
  <c r="X22" i="92" s="1"/>
  <c r="S21" i="92"/>
  <c r="V21" i="92" s="1"/>
  <c r="X21" i="92" s="1"/>
  <c r="S20" i="92"/>
  <c r="S19" i="92"/>
  <c r="S18" i="92"/>
  <c r="S17" i="92"/>
  <c r="S16" i="92"/>
  <c r="S15" i="92"/>
  <c r="S14" i="92"/>
  <c r="S13" i="92"/>
  <c r="S12" i="92"/>
  <c r="S11" i="92"/>
  <c r="Z10" i="92"/>
  <c r="S10" i="92"/>
  <c r="V27" i="82"/>
  <c r="V28" i="82"/>
  <c r="T21" i="82"/>
  <c r="V21" i="82" s="1"/>
  <c r="T22" i="82"/>
  <c r="T23" i="82"/>
  <c r="V23" i="82" s="1"/>
  <c r="T24" i="82"/>
  <c r="V24" i="82" s="1"/>
  <c r="T25" i="82"/>
  <c r="T26" i="82"/>
  <c r="T27" i="82"/>
  <c r="T28" i="82"/>
  <c r="T29" i="82"/>
  <c r="V29" i="82" s="1"/>
  <c r="T30" i="82"/>
  <c r="V30" i="82" s="1"/>
  <c r="T31" i="82"/>
  <c r="V31" i="82" s="1"/>
  <c r="T32" i="82"/>
  <c r="V32" i="82" s="1"/>
  <c r="T33" i="82"/>
  <c r="V33" i="82" s="1"/>
  <c r="T34" i="82"/>
  <c r="V34" i="82" s="1"/>
  <c r="T35" i="82"/>
  <c r="V35" i="82" s="1"/>
  <c r="S37" i="82"/>
  <c r="S36" i="82"/>
  <c r="Y37" i="82" s="1"/>
  <c r="Y35" i="82" s="1"/>
  <c r="S35" i="82"/>
  <c r="S34" i="82"/>
  <c r="S33" i="82"/>
  <c r="S32" i="82"/>
  <c r="S31" i="82"/>
  <c r="S30" i="82"/>
  <c r="S29" i="82"/>
  <c r="S28" i="82"/>
  <c r="S27" i="82"/>
  <c r="V26" i="82"/>
  <c r="S26" i="82"/>
  <c r="V25" i="82"/>
  <c r="S25" i="82"/>
  <c r="S24" i="82"/>
  <c r="S23" i="82"/>
  <c r="V22" i="82"/>
  <c r="S22" i="82"/>
  <c r="S21" i="82"/>
  <c r="S20" i="82"/>
  <c r="S19" i="82"/>
  <c r="S18" i="82"/>
  <c r="S17" i="82"/>
  <c r="S16" i="82"/>
  <c r="S15" i="82"/>
  <c r="S14" i="82"/>
  <c r="S13" i="82"/>
  <c r="S12" i="82"/>
  <c r="S11" i="82"/>
  <c r="X10" i="82"/>
  <c r="S10" i="82"/>
  <c r="D11" i="82"/>
  <c r="D12" i="82"/>
  <c r="D13" i="82"/>
  <c r="D14" i="82"/>
  <c r="D15" i="82"/>
  <c r="D16" i="82"/>
  <c r="D17" i="82"/>
  <c r="D18" i="82"/>
  <c r="D19" i="82"/>
  <c r="D20" i="82"/>
  <c r="D21" i="82"/>
  <c r="D22" i="82"/>
  <c r="D23" i="82"/>
  <c r="D24" i="82"/>
  <c r="D25" i="82"/>
  <c r="D26" i="82"/>
  <c r="D10" i="82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L36" i="83"/>
  <c r="R27" i="83"/>
  <c r="T27" i="83" s="1"/>
  <c r="R28" i="83"/>
  <c r="T28" i="83" s="1"/>
  <c r="R29" i="83"/>
  <c r="T29" i="83" s="1"/>
  <c r="R30" i="83"/>
  <c r="T30" i="83" s="1"/>
  <c r="R31" i="83"/>
  <c r="T31" i="83" s="1"/>
  <c r="R32" i="83"/>
  <c r="T32" i="83" s="1"/>
  <c r="R33" i="83"/>
  <c r="T33" i="83" s="1"/>
  <c r="R34" i="83"/>
  <c r="T34" i="83" s="1"/>
  <c r="R35" i="83"/>
  <c r="T35" i="83" s="1"/>
  <c r="R26" i="83"/>
  <c r="T26" i="83" s="1"/>
  <c r="R25" i="83"/>
  <c r="T25" i="83" s="1"/>
  <c r="R24" i="83"/>
  <c r="T24" i="83" s="1"/>
  <c r="R23" i="83"/>
  <c r="T23" i="83" s="1"/>
  <c r="R22" i="83"/>
  <c r="T22" i="83" s="1"/>
  <c r="R21" i="83"/>
  <c r="T21" i="83" s="1"/>
  <c r="D11" i="83"/>
  <c r="D12" i="83"/>
  <c r="D13" i="83"/>
  <c r="D14" i="83"/>
  <c r="D15" i="83"/>
  <c r="D16" i="83"/>
  <c r="D17" i="83"/>
  <c r="D18" i="83"/>
  <c r="D19" i="83"/>
  <c r="D20" i="83"/>
  <c r="D21" i="83"/>
  <c r="D22" i="83"/>
  <c r="D23" i="83"/>
  <c r="D24" i="83"/>
  <c r="D25" i="83"/>
  <c r="D26" i="83"/>
  <c r="D10" i="83"/>
  <c r="Q37" i="83"/>
  <c r="Q36" i="83"/>
  <c r="Q35" i="83"/>
  <c r="Q34" i="83"/>
  <c r="Q33" i="83"/>
  <c r="Q32" i="83"/>
  <c r="Q31" i="83"/>
  <c r="Q30" i="83"/>
  <c r="Q29" i="83"/>
  <c r="Q28" i="83"/>
  <c r="Q27" i="83"/>
  <c r="Q26" i="83"/>
  <c r="Q25" i="83"/>
  <c r="Q24" i="83"/>
  <c r="Q23" i="83"/>
  <c r="Q22" i="83"/>
  <c r="Q21" i="83"/>
  <c r="Q20" i="83"/>
  <c r="Q19" i="83"/>
  <c r="Q18" i="83"/>
  <c r="Q17" i="83"/>
  <c r="Q16" i="83"/>
  <c r="Q15" i="83"/>
  <c r="Q14" i="83"/>
  <c r="Q13" i="83"/>
  <c r="Q12" i="83"/>
  <c r="Q11" i="83"/>
  <c r="V10" i="83"/>
  <c r="Q10" i="83"/>
  <c r="Z40" i="74"/>
  <c r="Z39" i="74"/>
  <c r="R37" i="74"/>
  <c r="R36" i="74"/>
  <c r="R35" i="74"/>
  <c r="U35" i="74" s="1"/>
  <c r="W35" i="74" s="1"/>
  <c r="R34" i="74"/>
  <c r="U34" i="74" s="1"/>
  <c r="W34" i="74" s="1"/>
  <c r="R33" i="74"/>
  <c r="U33" i="74" s="1"/>
  <c r="W33" i="74" s="1"/>
  <c r="R32" i="74"/>
  <c r="U32" i="74" s="1"/>
  <c r="W32" i="74" s="1"/>
  <c r="R31" i="74"/>
  <c r="U31" i="74" s="1"/>
  <c r="W31" i="74" s="1"/>
  <c r="R30" i="74"/>
  <c r="U30" i="74" s="1"/>
  <c r="W30" i="74" s="1"/>
  <c r="R29" i="74"/>
  <c r="U29" i="74" s="1"/>
  <c r="W29" i="74" s="1"/>
  <c r="R28" i="74"/>
  <c r="U28" i="74" s="1"/>
  <c r="W28" i="74" s="1"/>
  <c r="R27" i="74"/>
  <c r="U27" i="74" s="1"/>
  <c r="W27" i="74" s="1"/>
  <c r="R26" i="74"/>
  <c r="U26" i="74" s="1"/>
  <c r="W26" i="74" s="1"/>
  <c r="R25" i="74"/>
  <c r="U25" i="74" s="1"/>
  <c r="W25" i="74" s="1"/>
  <c r="R24" i="74"/>
  <c r="U24" i="74" s="1"/>
  <c r="W24" i="74" s="1"/>
  <c r="R23" i="74"/>
  <c r="U23" i="74" s="1"/>
  <c r="W23" i="74" s="1"/>
  <c r="R22" i="74"/>
  <c r="U22" i="74" s="1"/>
  <c r="W22" i="74" s="1"/>
  <c r="R21" i="74"/>
  <c r="U21" i="74" s="1"/>
  <c r="W21" i="74" s="1"/>
  <c r="R20" i="74"/>
  <c r="R19" i="74"/>
  <c r="R18" i="74"/>
  <c r="R17" i="74"/>
  <c r="R16" i="74"/>
  <c r="R15" i="74"/>
  <c r="R14" i="74"/>
  <c r="R13" i="74"/>
  <c r="R12" i="74"/>
  <c r="R11" i="74"/>
  <c r="R10" i="74"/>
  <c r="Y10" i="74" s="1"/>
  <c r="L29" i="95"/>
  <c r="L28" i="95"/>
  <c r="O12" i="95"/>
  <c r="N12" i="95"/>
  <c r="L12" i="95"/>
  <c r="O11" i="95"/>
  <c r="N11" i="95"/>
  <c r="L11" i="95"/>
  <c r="O10" i="95"/>
  <c r="N10" i="95"/>
  <c r="L10" i="95"/>
  <c r="O9" i="95"/>
  <c r="N9" i="95"/>
  <c r="L9" i="95"/>
  <c r="O8" i="95"/>
  <c r="N8" i="95"/>
  <c r="L8" i="95"/>
  <c r="L6" i="95"/>
  <c r="P25" i="95" s="1"/>
  <c r="L5" i="95"/>
  <c r="X25" i="38"/>
  <c r="F17" i="92"/>
  <c r="H17" i="92" s="1"/>
  <c r="F16" i="92"/>
  <c r="H16" i="92" s="1"/>
  <c r="X24" i="38"/>
  <c r="AY25" i="72"/>
  <c r="AY23" i="72" s="1"/>
  <c r="AV23" i="72"/>
  <c r="AW23" i="72" s="1"/>
  <c r="AV22" i="72"/>
  <c r="AW22" i="72" s="1"/>
  <c r="AV21" i="72"/>
  <c r="AW21" i="72" s="1"/>
  <c r="AV20" i="72"/>
  <c r="AW20" i="72" s="1"/>
  <c r="AV19" i="72"/>
  <c r="AW19" i="72" s="1"/>
  <c r="AV18" i="72"/>
  <c r="AW18" i="72" s="1"/>
  <c r="AV17" i="72"/>
  <c r="AW17" i="72" s="1"/>
  <c r="AV16" i="72"/>
  <c r="AW16" i="72" s="1"/>
  <c r="AV15" i="72"/>
  <c r="AW15" i="72" s="1"/>
  <c r="AV14" i="72"/>
  <c r="AW14" i="72" s="1"/>
  <c r="AV13" i="72"/>
  <c r="AW13" i="72" s="1"/>
  <c r="AV12" i="72"/>
  <c r="AW12" i="72" s="1"/>
  <c r="AV11" i="72"/>
  <c r="AW11" i="72" s="1"/>
  <c r="AV10" i="72"/>
  <c r="AW10" i="72" s="1"/>
  <c r="AV9" i="72"/>
  <c r="AW9" i="72" s="1"/>
  <c r="AV8" i="72"/>
  <c r="AW8" i="72" s="1"/>
  <c r="AV7" i="72"/>
  <c r="AW7" i="72" s="1"/>
  <c r="AX7" i="72" s="1"/>
  <c r="AQ25" i="72"/>
  <c r="AQ23" i="72" s="1"/>
  <c r="AN23" i="72"/>
  <c r="AO23" i="72" s="1"/>
  <c r="AN22" i="72"/>
  <c r="AO22" i="72" s="1"/>
  <c r="AN21" i="72"/>
  <c r="AO21" i="72" s="1"/>
  <c r="AN20" i="72"/>
  <c r="AO20" i="72" s="1"/>
  <c r="AN19" i="72"/>
  <c r="AO19" i="72" s="1"/>
  <c r="AN18" i="72"/>
  <c r="AO18" i="72" s="1"/>
  <c r="AN17" i="72"/>
  <c r="AO17" i="72" s="1"/>
  <c r="AN16" i="72"/>
  <c r="AO16" i="72" s="1"/>
  <c r="AN15" i="72"/>
  <c r="AO15" i="72" s="1"/>
  <c r="AN14" i="72"/>
  <c r="AO14" i="72" s="1"/>
  <c r="AN13" i="72"/>
  <c r="AO13" i="72" s="1"/>
  <c r="AN12" i="72"/>
  <c r="AO12" i="72" s="1"/>
  <c r="AN11" i="72"/>
  <c r="AO11" i="72" s="1"/>
  <c r="AN10" i="72"/>
  <c r="AO10" i="72" s="1"/>
  <c r="AN9" i="72"/>
  <c r="AO9" i="72" s="1"/>
  <c r="AN8" i="72"/>
  <c r="AO8" i="72" s="1"/>
  <c r="AN7" i="72"/>
  <c r="AO7" i="72" s="1"/>
  <c r="AP7" i="72" s="1"/>
  <c r="AI25" i="72"/>
  <c r="AI23" i="72" s="1"/>
  <c r="AF23" i="72"/>
  <c r="AG23" i="72" s="1"/>
  <c r="AF22" i="72"/>
  <c r="AG22" i="72" s="1"/>
  <c r="AF21" i="72"/>
  <c r="AG21" i="72" s="1"/>
  <c r="AF20" i="72"/>
  <c r="AG20" i="72" s="1"/>
  <c r="AF19" i="72"/>
  <c r="AG19" i="72" s="1"/>
  <c r="AF18" i="72"/>
  <c r="AG18" i="72" s="1"/>
  <c r="AF17" i="72"/>
  <c r="AG17" i="72" s="1"/>
  <c r="AF16" i="72"/>
  <c r="AG16" i="72" s="1"/>
  <c r="AF15" i="72"/>
  <c r="AG15" i="72" s="1"/>
  <c r="AF14" i="72"/>
  <c r="AG14" i="72" s="1"/>
  <c r="AF13" i="72"/>
  <c r="AG13" i="72" s="1"/>
  <c r="AF12" i="72"/>
  <c r="AG12" i="72" s="1"/>
  <c r="AF11" i="72"/>
  <c r="AG11" i="72" s="1"/>
  <c r="AF10" i="72"/>
  <c r="AG10" i="72" s="1"/>
  <c r="AF9" i="72"/>
  <c r="AG9" i="72" s="1"/>
  <c r="AF8" i="72"/>
  <c r="AG8" i="72" s="1"/>
  <c r="AF7" i="72"/>
  <c r="AG7" i="72" s="1"/>
  <c r="AH7" i="72" s="1"/>
  <c r="BZ32" i="18" l="1"/>
  <c r="P26" i="95"/>
  <c r="P15" i="95"/>
  <c r="P18" i="95"/>
  <c r="P14" i="95"/>
  <c r="P21" i="95"/>
  <c r="P17" i="95"/>
  <c r="P22" i="95"/>
  <c r="P23" i="95"/>
  <c r="P16" i="95"/>
  <c r="P19" i="95"/>
  <c r="AE36" i="67"/>
  <c r="AE34" i="67" s="1"/>
  <c r="AC21" i="67"/>
  <c r="AC34" i="67"/>
  <c r="L19" i="67"/>
  <c r="L23" i="67"/>
  <c r="L16" i="67"/>
  <c r="N27" i="67"/>
  <c r="N25" i="67" s="1"/>
  <c r="AC20" i="67"/>
  <c r="AC15" i="67"/>
  <c r="AC26" i="67"/>
  <c r="AC28" i="68"/>
  <c r="AC9" i="68"/>
  <c r="AD9" i="68" s="1"/>
  <c r="AC28" i="67"/>
  <c r="AC22" i="67"/>
  <c r="L21" i="67"/>
  <c r="AC30" i="67"/>
  <c r="AD10" i="67"/>
  <c r="AD11" i="67" s="1"/>
  <c r="AD12" i="67" s="1"/>
  <c r="AD13" i="67" s="1"/>
  <c r="AD14" i="67" s="1"/>
  <c r="AD15" i="67" s="1"/>
  <c r="AD16" i="67" s="1"/>
  <c r="AD17" i="67" s="1"/>
  <c r="AD18" i="67" s="1"/>
  <c r="AD19" i="67" s="1"/>
  <c r="L24" i="67"/>
  <c r="AC24" i="67"/>
  <c r="AC29" i="67"/>
  <c r="L11" i="67"/>
  <c r="L14" i="67"/>
  <c r="L17" i="67"/>
  <c r="L20" i="67"/>
  <c r="AC27" i="67"/>
  <c r="L9" i="67"/>
  <c r="M9" i="67" s="1"/>
  <c r="M10" i="67" s="1"/>
  <c r="L12" i="67"/>
  <c r="L15" i="67"/>
  <c r="L18" i="67"/>
  <c r="AC33" i="67"/>
  <c r="AC25" i="67"/>
  <c r="U32" i="67"/>
  <c r="V32" i="67" s="1"/>
  <c r="W32" i="67" s="1"/>
  <c r="Y32" i="67" s="1"/>
  <c r="AC32" i="67" s="1"/>
  <c r="AC14" i="68"/>
  <c r="AC20" i="68"/>
  <c r="AC21" i="68"/>
  <c r="AC10" i="68"/>
  <c r="AD10" i="68" s="1"/>
  <c r="AC19" i="68"/>
  <c r="AC17" i="68"/>
  <c r="AC11" i="68"/>
  <c r="AC15" i="68"/>
  <c r="AC25" i="68"/>
  <c r="AC13" i="68"/>
  <c r="AC24" i="68"/>
  <c r="AC18" i="68"/>
  <c r="AC16" i="68"/>
  <c r="AC12" i="68"/>
  <c r="AC22" i="68"/>
  <c r="AC23" i="68"/>
  <c r="Z37" i="74"/>
  <c r="Z35" i="74" s="1"/>
  <c r="AA37" i="92"/>
  <c r="AA35" i="92" s="1"/>
  <c r="Z11" i="92"/>
  <c r="Z12" i="92"/>
  <c r="Z13" i="92" s="1"/>
  <c r="Z14" i="92" s="1"/>
  <c r="Z15" i="92" s="1"/>
  <c r="Z16" i="92" s="1"/>
  <c r="Z17" i="92" s="1"/>
  <c r="Z18" i="92" s="1"/>
  <c r="Z19" i="92" s="1"/>
  <c r="Z20" i="92" s="1"/>
  <c r="Z21" i="92" s="1"/>
  <c r="Z22" i="92" s="1"/>
  <c r="Z23" i="92" s="1"/>
  <c r="Z24" i="92" s="1"/>
  <c r="Z25" i="92" s="1"/>
  <c r="Z26" i="92" s="1"/>
  <c r="Z27" i="92" s="1"/>
  <c r="Z28" i="92" s="1"/>
  <c r="Z29" i="92" s="1"/>
  <c r="Z30" i="92" s="1"/>
  <c r="Z31" i="92" s="1"/>
  <c r="Z32" i="92" s="1"/>
  <c r="Z33" i="92" s="1"/>
  <c r="Z34" i="92" s="1"/>
  <c r="Z35" i="92" s="1"/>
  <c r="AB9" i="92" s="1"/>
  <c r="X11" i="82"/>
  <c r="X12" i="82" s="1"/>
  <c r="X13" i="82" s="1"/>
  <c r="X14" i="82" s="1"/>
  <c r="X15" i="82" s="1"/>
  <c r="X16" i="82" s="1"/>
  <c r="X17" i="82" s="1"/>
  <c r="X18" i="82" s="1"/>
  <c r="X19" i="82" s="1"/>
  <c r="X20" i="82" s="1"/>
  <c r="X21" i="82" s="1"/>
  <c r="X22" i="82" s="1"/>
  <c r="X23" i="82" s="1"/>
  <c r="X24" i="82" s="1"/>
  <c r="X25" i="82" s="1"/>
  <c r="X26" i="82" s="1"/>
  <c r="X27" i="82" s="1"/>
  <c r="X28" i="82" s="1"/>
  <c r="X29" i="82" s="1"/>
  <c r="X30" i="82" s="1"/>
  <c r="X31" i="82" s="1"/>
  <c r="X32" i="82" s="1"/>
  <c r="X33" i="82" s="1"/>
  <c r="X34" i="82" s="1"/>
  <c r="X35" i="82" s="1"/>
  <c r="Z9" i="82" s="1"/>
  <c r="W37" i="83"/>
  <c r="W35" i="83" s="1"/>
  <c r="V11" i="83"/>
  <c r="V12" i="83" s="1"/>
  <c r="V13" i="83" s="1"/>
  <c r="V14" i="83" s="1"/>
  <c r="V15" i="83" s="1"/>
  <c r="V16" i="83" s="1"/>
  <c r="V17" i="83" s="1"/>
  <c r="V18" i="83" s="1"/>
  <c r="V19" i="83" s="1"/>
  <c r="V20" i="83" s="1"/>
  <c r="V21" i="83" s="1"/>
  <c r="V22" i="83" s="1"/>
  <c r="V23" i="83" s="1"/>
  <c r="V24" i="83" s="1"/>
  <c r="V25" i="83" s="1"/>
  <c r="V26" i="83" s="1"/>
  <c r="V27" i="83" s="1"/>
  <c r="V28" i="83" s="1"/>
  <c r="V29" i="83" s="1"/>
  <c r="V30" i="83" s="1"/>
  <c r="V31" i="83" s="1"/>
  <c r="V32" i="83" s="1"/>
  <c r="V33" i="83" s="1"/>
  <c r="V34" i="83" s="1"/>
  <c r="V35" i="83" s="1"/>
  <c r="Y11" i="74"/>
  <c r="Y12" i="74" s="1"/>
  <c r="Y13" i="74" s="1"/>
  <c r="Y14" i="74" s="1"/>
  <c r="Y15" i="74" s="1"/>
  <c r="Y16" i="74" s="1"/>
  <c r="Y17" i="74" s="1"/>
  <c r="Y18" i="74" s="1"/>
  <c r="Y19" i="74" s="1"/>
  <c r="Y20" i="74" s="1"/>
  <c r="Y21" i="74" s="1"/>
  <c r="Y22" i="74" s="1"/>
  <c r="Y23" i="74" s="1"/>
  <c r="Y24" i="74" s="1"/>
  <c r="Y25" i="74" s="1"/>
  <c r="Y26" i="74" s="1"/>
  <c r="P11" i="95"/>
  <c r="P12" i="95"/>
  <c r="P9" i="95"/>
  <c r="P8" i="95"/>
  <c r="P10" i="95"/>
  <c r="J11" i="92"/>
  <c r="J12" i="92" s="1"/>
  <c r="J13" i="92" s="1"/>
  <c r="J14" i="92" s="1"/>
  <c r="J15" i="92" s="1"/>
  <c r="J16" i="92" s="1"/>
  <c r="J17" i="92" s="1"/>
  <c r="J18" i="92" s="1"/>
  <c r="J19" i="92" s="1"/>
  <c r="J20" i="92" s="1"/>
  <c r="J21" i="92" s="1"/>
  <c r="J22" i="92" s="1"/>
  <c r="J23" i="92" s="1"/>
  <c r="J24" i="92" s="1"/>
  <c r="J25" i="92" s="1"/>
  <c r="J26" i="92" s="1"/>
  <c r="K28" i="92"/>
  <c r="K26" i="92" s="1"/>
  <c r="AX8" i="72"/>
  <c r="AX9" i="72" s="1"/>
  <c r="AX10" i="72" s="1"/>
  <c r="AX11" i="72" s="1"/>
  <c r="AX12" i="72" s="1"/>
  <c r="AX13" i="72" s="1"/>
  <c r="AX14" i="72" s="1"/>
  <c r="AX15" i="72" s="1"/>
  <c r="AX16" i="72" s="1"/>
  <c r="AX17" i="72" s="1"/>
  <c r="AX18" i="72" s="1"/>
  <c r="AX19" i="72" s="1"/>
  <c r="AX20" i="72" s="1"/>
  <c r="AX21" i="72" s="1"/>
  <c r="AX22" i="72" s="1"/>
  <c r="AX23" i="72" s="1"/>
  <c r="AZ6" i="72" s="1"/>
  <c r="AH8" i="72"/>
  <c r="AH9" i="72" s="1"/>
  <c r="AH10" i="72" s="1"/>
  <c r="AH11" i="72" s="1"/>
  <c r="AH12" i="72" s="1"/>
  <c r="AH13" i="72" s="1"/>
  <c r="AH14" i="72" s="1"/>
  <c r="AH15" i="72" s="1"/>
  <c r="AH16" i="72" s="1"/>
  <c r="AH17" i="72" s="1"/>
  <c r="AH18" i="72" s="1"/>
  <c r="AH19" i="72" s="1"/>
  <c r="AH20" i="72" s="1"/>
  <c r="AH21" i="72" s="1"/>
  <c r="AH22" i="72" s="1"/>
  <c r="AH23" i="72" s="1"/>
  <c r="AJ6" i="72" s="1"/>
  <c r="AP8" i="72"/>
  <c r="AP9" i="72" s="1"/>
  <c r="AP10" i="72" s="1"/>
  <c r="AP11" i="72" s="1"/>
  <c r="AP12" i="72" s="1"/>
  <c r="AP13" i="72" s="1"/>
  <c r="AP14" i="72" s="1"/>
  <c r="AP15" i="72" s="1"/>
  <c r="AP16" i="72" s="1"/>
  <c r="AP17" i="72" s="1"/>
  <c r="AP18" i="72" s="1"/>
  <c r="AP19" i="72" s="1"/>
  <c r="AP20" i="72" s="1"/>
  <c r="AP21" i="72" s="1"/>
  <c r="AP22" i="72" s="1"/>
  <c r="AP23" i="72" s="1"/>
  <c r="AR6" i="72" s="1"/>
  <c r="U8" i="65"/>
  <c r="U9" i="65"/>
  <c r="U10" i="65"/>
  <c r="U11" i="65"/>
  <c r="U12" i="65"/>
  <c r="U13" i="65"/>
  <c r="U14" i="65"/>
  <c r="U15" i="65"/>
  <c r="U16" i="65"/>
  <c r="U17" i="65"/>
  <c r="U18" i="65"/>
  <c r="U19" i="65"/>
  <c r="U20" i="65"/>
  <c r="U21" i="65"/>
  <c r="U22" i="65"/>
  <c r="U23" i="65"/>
  <c r="U24" i="65"/>
  <c r="U25" i="65"/>
  <c r="U26" i="65"/>
  <c r="U27" i="65"/>
  <c r="U28" i="65"/>
  <c r="U29" i="65"/>
  <c r="U30" i="65"/>
  <c r="U31" i="65"/>
  <c r="U32" i="65"/>
  <c r="U33" i="65"/>
  <c r="U34" i="65"/>
  <c r="O8" i="65"/>
  <c r="O9" i="65"/>
  <c r="O10" i="65"/>
  <c r="O11" i="65"/>
  <c r="O12" i="65"/>
  <c r="O13" i="65"/>
  <c r="O14" i="65"/>
  <c r="O15" i="65"/>
  <c r="O16" i="65"/>
  <c r="O17" i="65"/>
  <c r="O18" i="65"/>
  <c r="O19" i="65"/>
  <c r="O20" i="65"/>
  <c r="O21" i="65"/>
  <c r="O22" i="65"/>
  <c r="O23" i="65"/>
  <c r="O24" i="65"/>
  <c r="O25" i="65"/>
  <c r="O26" i="65"/>
  <c r="O27" i="65"/>
  <c r="O28" i="65"/>
  <c r="O29" i="65"/>
  <c r="O30" i="65"/>
  <c r="O31" i="65"/>
  <c r="O32" i="65"/>
  <c r="O33" i="65"/>
  <c r="O34" i="65"/>
  <c r="I8" i="65"/>
  <c r="I9" i="65"/>
  <c r="I10" i="65"/>
  <c r="I11" i="65"/>
  <c r="I12" i="65"/>
  <c r="I13" i="65"/>
  <c r="I14" i="65"/>
  <c r="I15" i="65"/>
  <c r="I16" i="65"/>
  <c r="I17" i="65"/>
  <c r="I18" i="65"/>
  <c r="I19" i="65"/>
  <c r="I20" i="65"/>
  <c r="I21" i="65"/>
  <c r="I22" i="65"/>
  <c r="I23" i="65"/>
  <c r="I24" i="65"/>
  <c r="I25" i="65"/>
  <c r="I26" i="65"/>
  <c r="I27" i="65"/>
  <c r="I28" i="65"/>
  <c r="I29" i="65"/>
  <c r="I30" i="65"/>
  <c r="I31" i="65"/>
  <c r="I32" i="65"/>
  <c r="I33" i="65"/>
  <c r="I34" i="65"/>
  <c r="U7" i="65"/>
  <c r="O7" i="65"/>
  <c r="I7" i="65"/>
  <c r="AA8" i="65"/>
  <c r="AA9" i="65"/>
  <c r="AA10" i="65"/>
  <c r="AA11" i="65"/>
  <c r="AA12" i="65"/>
  <c r="AA13" i="65"/>
  <c r="AA14" i="65"/>
  <c r="AA15" i="65"/>
  <c r="AA16" i="65"/>
  <c r="AA17" i="65"/>
  <c r="AA18" i="65"/>
  <c r="AA19" i="65"/>
  <c r="AA20" i="65"/>
  <c r="AA21" i="65"/>
  <c r="AA22" i="65"/>
  <c r="AA23" i="65"/>
  <c r="AA24" i="65"/>
  <c r="AA25" i="65"/>
  <c r="AA26" i="65"/>
  <c r="AA27" i="65"/>
  <c r="AA28" i="65"/>
  <c r="AA29" i="65"/>
  <c r="AA30" i="65"/>
  <c r="AA31" i="65"/>
  <c r="AA32" i="65"/>
  <c r="AA33" i="65"/>
  <c r="AA34" i="65"/>
  <c r="AA7" i="65"/>
  <c r="I32" i="83"/>
  <c r="I31" i="83"/>
  <c r="F26" i="83"/>
  <c r="F25" i="83"/>
  <c r="F24" i="83"/>
  <c r="F23" i="83"/>
  <c r="I28" i="83"/>
  <c r="I26" i="83" s="1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H10" i="83" s="1"/>
  <c r="C37" i="82"/>
  <c r="C36" i="82"/>
  <c r="C35" i="82"/>
  <c r="C34" i="82"/>
  <c r="C33" i="82"/>
  <c r="C32" i="82"/>
  <c r="C31" i="82"/>
  <c r="C30" i="82"/>
  <c r="C29" i="82"/>
  <c r="C28" i="82"/>
  <c r="C27" i="82"/>
  <c r="C26" i="82"/>
  <c r="F26" i="82" s="1"/>
  <c r="F25" i="82"/>
  <c r="C25" i="82"/>
  <c r="C24" i="82"/>
  <c r="F24" i="82" s="1"/>
  <c r="C23" i="82"/>
  <c r="F23" i="82" s="1"/>
  <c r="C22" i="82"/>
  <c r="F22" i="82" s="1"/>
  <c r="C21" i="82"/>
  <c r="F21" i="82" s="1"/>
  <c r="C20" i="82"/>
  <c r="F20" i="82" s="1"/>
  <c r="C19" i="82"/>
  <c r="F19" i="82" s="1"/>
  <c r="C18" i="82"/>
  <c r="F18" i="82" s="1"/>
  <c r="C17" i="82"/>
  <c r="F17" i="82" s="1"/>
  <c r="C16" i="82"/>
  <c r="F16" i="82" s="1"/>
  <c r="C15" i="82"/>
  <c r="F15" i="82" s="1"/>
  <c r="C14" i="82"/>
  <c r="F14" i="82" s="1"/>
  <c r="F13" i="82"/>
  <c r="C13" i="82"/>
  <c r="C12" i="82"/>
  <c r="F12" i="82" s="1"/>
  <c r="C11" i="82"/>
  <c r="F11" i="82" s="1"/>
  <c r="C10" i="82"/>
  <c r="F10" i="82" s="1"/>
  <c r="H10" i="82" s="1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4" i="2"/>
  <c r="L37" i="81"/>
  <c r="K37" i="81"/>
  <c r="BZ33" i="18" l="1"/>
  <c r="AD20" i="67"/>
  <c r="AD21" i="67" s="1"/>
  <c r="AD22" i="67" s="1"/>
  <c r="AD23" i="67" s="1"/>
  <c r="X9" i="83"/>
  <c r="X32" i="83" s="1"/>
  <c r="X35" i="83"/>
  <c r="X27" i="83"/>
  <c r="X29" i="83"/>
  <c r="X33" i="83"/>
  <c r="X30" i="83"/>
  <c r="X34" i="83"/>
  <c r="X28" i="83"/>
  <c r="AB27" i="92"/>
  <c r="AB30" i="92"/>
  <c r="AB31" i="92"/>
  <c r="AB32" i="92"/>
  <c r="AB28" i="92"/>
  <c r="AB29" i="92"/>
  <c r="AB33" i="92"/>
  <c r="AB26" i="92"/>
  <c r="AB34" i="92"/>
  <c r="AB23" i="92"/>
  <c r="AB35" i="92"/>
  <c r="AB24" i="92"/>
  <c r="AB25" i="92"/>
  <c r="AD24" i="67"/>
  <c r="AD25" i="67" s="1"/>
  <c r="AD26" i="67" s="1"/>
  <c r="AD27" i="67" s="1"/>
  <c r="AD28" i="67" s="1"/>
  <c r="AD29" i="67" s="1"/>
  <c r="AD30" i="67" s="1"/>
  <c r="AD31" i="67" s="1"/>
  <c r="AD32" i="67" s="1"/>
  <c r="AD33" i="67" s="1"/>
  <c r="AD34" i="67" s="1"/>
  <c r="AF8" i="67" s="1"/>
  <c r="M11" i="67"/>
  <c r="M12" i="67" s="1"/>
  <c r="M13" i="67" s="1"/>
  <c r="M14" i="67" s="1"/>
  <c r="M15" i="67" s="1"/>
  <c r="M16" i="67" s="1"/>
  <c r="M17" i="67" s="1"/>
  <c r="M18" i="67" s="1"/>
  <c r="M19" i="67" s="1"/>
  <c r="M20" i="67" s="1"/>
  <c r="M21" i="67" s="1"/>
  <c r="M22" i="67" s="1"/>
  <c r="M23" i="67" s="1"/>
  <c r="M24" i="67" s="1"/>
  <c r="M25" i="67" s="1"/>
  <c r="O8" i="67" s="1"/>
  <c r="AD11" i="68"/>
  <c r="AD12" i="68" s="1"/>
  <c r="AD13" i="68" s="1"/>
  <c r="AD14" i="68" s="1"/>
  <c r="AD15" i="68" s="1"/>
  <c r="AD16" i="68" s="1"/>
  <c r="AD17" i="68" s="1"/>
  <c r="AD18" i="68" s="1"/>
  <c r="AD19" i="68" s="1"/>
  <c r="AD20" i="68" s="1"/>
  <c r="AD21" i="68" s="1"/>
  <c r="AD22" i="68" s="1"/>
  <c r="AD23" i="68" s="1"/>
  <c r="AD24" i="68" s="1"/>
  <c r="AD25" i="68" s="1"/>
  <c r="L9" i="92"/>
  <c r="L23" i="92" s="1"/>
  <c r="AB12" i="92"/>
  <c r="AB19" i="92"/>
  <c r="AB14" i="92"/>
  <c r="AB21" i="92"/>
  <c r="AB17" i="92"/>
  <c r="AB16" i="92"/>
  <c r="AB11" i="92"/>
  <c r="AB18" i="92"/>
  <c r="AB13" i="92"/>
  <c r="AB20" i="92"/>
  <c r="AB15" i="92"/>
  <c r="AB22" i="92"/>
  <c r="AB10" i="92"/>
  <c r="Z11" i="82"/>
  <c r="Z23" i="82"/>
  <c r="Z35" i="82"/>
  <c r="Z12" i="82"/>
  <c r="Z24" i="82"/>
  <c r="Z13" i="82"/>
  <c r="Z25" i="82"/>
  <c r="Z14" i="82"/>
  <c r="Z26" i="82"/>
  <c r="Z15" i="82"/>
  <c r="Z27" i="82"/>
  <c r="Z16" i="82"/>
  <c r="Z28" i="82"/>
  <c r="Z21" i="82"/>
  <c r="Z17" i="82"/>
  <c r="Z29" i="82"/>
  <c r="Z18" i="82"/>
  <c r="Z30" i="82"/>
  <c r="Z33" i="82"/>
  <c r="Z19" i="82"/>
  <c r="Z31" i="82"/>
  <c r="Z20" i="82"/>
  <c r="Z32" i="82"/>
  <c r="Z22" i="82"/>
  <c r="Z34" i="82"/>
  <c r="Z10" i="82"/>
  <c r="X15" i="83"/>
  <c r="Y27" i="74"/>
  <c r="Y28" i="74" s="1"/>
  <c r="Y29" i="74" s="1"/>
  <c r="Y30" i="74" s="1"/>
  <c r="Y31" i="74" s="1"/>
  <c r="Y32" i="74" s="1"/>
  <c r="Y33" i="74" s="1"/>
  <c r="Y34" i="74" s="1"/>
  <c r="Y35" i="74" s="1"/>
  <c r="AA9" i="74" s="1"/>
  <c r="AZ23" i="72"/>
  <c r="AZ20" i="72"/>
  <c r="AZ17" i="72"/>
  <c r="AZ14" i="72"/>
  <c r="AZ11" i="72"/>
  <c r="AZ8" i="72"/>
  <c r="AZ15" i="72"/>
  <c r="AZ12" i="72"/>
  <c r="AZ22" i="72"/>
  <c r="AZ19" i="72"/>
  <c r="AZ16" i="72"/>
  <c r="AZ13" i="72"/>
  <c r="AZ10" i="72"/>
  <c r="AZ7" i="72"/>
  <c r="AZ18" i="72"/>
  <c r="AZ9" i="72"/>
  <c r="AZ21" i="72"/>
  <c r="AR21" i="72"/>
  <c r="AR22" i="72"/>
  <c r="AR19" i="72"/>
  <c r="AR16" i="72"/>
  <c r="AR13" i="72"/>
  <c r="AR10" i="72"/>
  <c r="AR7" i="72"/>
  <c r="AR18" i="72"/>
  <c r="AR15" i="72"/>
  <c r="AR12" i="72"/>
  <c r="AR9" i="72"/>
  <c r="AR20" i="72"/>
  <c r="AR14" i="72"/>
  <c r="AR8" i="72"/>
  <c r="AR23" i="72"/>
  <c r="AR17" i="72"/>
  <c r="AR11" i="72"/>
  <c r="AJ23" i="72"/>
  <c r="AJ17" i="72"/>
  <c r="AJ11" i="72"/>
  <c r="AJ9" i="72"/>
  <c r="AJ22" i="72"/>
  <c r="AJ19" i="72"/>
  <c r="AJ16" i="72"/>
  <c r="AJ13" i="72"/>
  <c r="AJ10" i="72"/>
  <c r="AJ7" i="72"/>
  <c r="AJ21" i="72"/>
  <c r="AJ12" i="72"/>
  <c r="AJ18" i="72"/>
  <c r="AJ15" i="72"/>
  <c r="AJ8" i="72"/>
  <c r="AJ20" i="72"/>
  <c r="AJ14" i="72"/>
  <c r="I28" i="82"/>
  <c r="I26" i="82" s="1"/>
  <c r="H11" i="83"/>
  <c r="H12" i="83" s="1"/>
  <c r="H13" i="83" s="1"/>
  <c r="H14" i="83" s="1"/>
  <c r="H15" i="83" s="1"/>
  <c r="H16" i="83" s="1"/>
  <c r="H17" i="83" s="1"/>
  <c r="H18" i="83" s="1"/>
  <c r="H19" i="83" s="1"/>
  <c r="H20" i="83" s="1"/>
  <c r="H21" i="83" s="1"/>
  <c r="H22" i="83" s="1"/>
  <c r="H23" i="83" s="1"/>
  <c r="H24" i="83" s="1"/>
  <c r="H25" i="83" s="1"/>
  <c r="H26" i="83" s="1"/>
  <c r="J9" i="83" s="1"/>
  <c r="H11" i="82"/>
  <c r="H12" i="82" s="1"/>
  <c r="H13" i="82" s="1"/>
  <c r="H14" i="82" s="1"/>
  <c r="H15" i="82" s="1"/>
  <c r="H16" i="82" s="1"/>
  <c r="H17" i="82" s="1"/>
  <c r="H18" i="82" s="1"/>
  <c r="H19" i="82" s="1"/>
  <c r="H20" i="82" s="1"/>
  <c r="H21" i="82" s="1"/>
  <c r="H22" i="82" s="1"/>
  <c r="H23" i="82" s="1"/>
  <c r="H24" i="82" s="1"/>
  <c r="H25" i="82" s="1"/>
  <c r="H26" i="82" s="1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4" i="2"/>
  <c r="Z8" i="65"/>
  <c r="Z9" i="65"/>
  <c r="Z10" i="65"/>
  <c r="Z11" i="65"/>
  <c r="Z12" i="65"/>
  <c r="Z13" i="65"/>
  <c r="Z14" i="65"/>
  <c r="Z15" i="65"/>
  <c r="Z16" i="65"/>
  <c r="Z17" i="65"/>
  <c r="Z18" i="65"/>
  <c r="Z19" i="65"/>
  <c r="Z20" i="65"/>
  <c r="Z21" i="65"/>
  <c r="Z22" i="65"/>
  <c r="Z23" i="65"/>
  <c r="Z24" i="65"/>
  <c r="Z25" i="65"/>
  <c r="Z26" i="65"/>
  <c r="Z27" i="65"/>
  <c r="Z28" i="65"/>
  <c r="Z29" i="65"/>
  <c r="Z30" i="65"/>
  <c r="Z31" i="65"/>
  <c r="Z32" i="65"/>
  <c r="Z33" i="65"/>
  <c r="Z34" i="65"/>
  <c r="T8" i="65"/>
  <c r="T9" i="65"/>
  <c r="T10" i="65"/>
  <c r="T11" i="65"/>
  <c r="T12" i="65"/>
  <c r="T13" i="65"/>
  <c r="T14" i="65"/>
  <c r="T15" i="65"/>
  <c r="T16" i="65"/>
  <c r="T17" i="65"/>
  <c r="T18" i="65"/>
  <c r="T19" i="65"/>
  <c r="T20" i="65"/>
  <c r="T21" i="65"/>
  <c r="T22" i="65"/>
  <c r="T23" i="65"/>
  <c r="T24" i="65"/>
  <c r="T25" i="65"/>
  <c r="T26" i="65"/>
  <c r="T27" i="65"/>
  <c r="T28" i="65"/>
  <c r="T29" i="65"/>
  <c r="T30" i="65"/>
  <c r="T31" i="65"/>
  <c r="T32" i="65"/>
  <c r="T33" i="65"/>
  <c r="T34" i="65"/>
  <c r="N8" i="65"/>
  <c r="N9" i="65"/>
  <c r="N10" i="65"/>
  <c r="N11" i="65"/>
  <c r="N12" i="65"/>
  <c r="N13" i="65"/>
  <c r="N14" i="65"/>
  <c r="N15" i="65"/>
  <c r="N16" i="65"/>
  <c r="N17" i="65"/>
  <c r="N18" i="65"/>
  <c r="N19" i="65"/>
  <c r="N20" i="65"/>
  <c r="N21" i="65"/>
  <c r="N22" i="65"/>
  <c r="N23" i="65"/>
  <c r="N24" i="65"/>
  <c r="N25" i="65"/>
  <c r="N26" i="65"/>
  <c r="N27" i="65"/>
  <c r="N28" i="65"/>
  <c r="N29" i="65"/>
  <c r="N30" i="65"/>
  <c r="N31" i="65"/>
  <c r="N32" i="65"/>
  <c r="N33" i="65"/>
  <c r="N34" i="65"/>
  <c r="Z7" i="65"/>
  <c r="T7" i="65"/>
  <c r="N7" i="65"/>
  <c r="H7" i="65"/>
  <c r="H8" i="65"/>
  <c r="H9" i="65"/>
  <c r="H10" i="65"/>
  <c r="H11" i="65"/>
  <c r="H12" i="65"/>
  <c r="H13" i="65"/>
  <c r="H14" i="65"/>
  <c r="H15" i="65"/>
  <c r="H16" i="65"/>
  <c r="H17" i="65"/>
  <c r="H18" i="65"/>
  <c r="H20" i="65"/>
  <c r="H21" i="65"/>
  <c r="H22" i="65"/>
  <c r="H23" i="65"/>
  <c r="H24" i="65"/>
  <c r="H25" i="65"/>
  <c r="H26" i="65"/>
  <c r="H27" i="65"/>
  <c r="H28" i="65"/>
  <c r="H29" i="65"/>
  <c r="H30" i="65"/>
  <c r="H31" i="65"/>
  <c r="H32" i="65"/>
  <c r="H33" i="65"/>
  <c r="H34" i="65"/>
  <c r="H19" i="65"/>
  <c r="BZ34" i="18" l="1"/>
  <c r="X18" i="83"/>
  <c r="X31" i="83"/>
  <c r="X26" i="83"/>
  <c r="AF25" i="67"/>
  <c r="AF34" i="67"/>
  <c r="AF22" i="67"/>
  <c r="AF19" i="67"/>
  <c r="AF17" i="67"/>
  <c r="AF15" i="67"/>
  <c r="AF13" i="67"/>
  <c r="AF11" i="67"/>
  <c r="AF9" i="67"/>
  <c r="AF33" i="67"/>
  <c r="AF32" i="67"/>
  <c r="AF31" i="67"/>
  <c r="AF23" i="67"/>
  <c r="AF20" i="67"/>
  <c r="AF30" i="67"/>
  <c r="AF29" i="67"/>
  <c r="AF18" i="67"/>
  <c r="AF16" i="67"/>
  <c r="AF14" i="67"/>
  <c r="AF12" i="67"/>
  <c r="AF10" i="67"/>
  <c r="AF28" i="67"/>
  <c r="AF27" i="67"/>
  <c r="AF24" i="67"/>
  <c r="AF21" i="67"/>
  <c r="AF26" i="67"/>
  <c r="O23" i="67"/>
  <c r="O20" i="67"/>
  <c r="O18" i="67"/>
  <c r="O16" i="67"/>
  <c r="O14" i="67"/>
  <c r="O12" i="67"/>
  <c r="O10" i="67"/>
  <c r="O24" i="67"/>
  <c r="O21" i="67"/>
  <c r="O19" i="67"/>
  <c r="O17" i="67"/>
  <c r="O15" i="67"/>
  <c r="O13" i="67"/>
  <c r="O11" i="67"/>
  <c r="O9" i="67"/>
  <c r="O25" i="67"/>
  <c r="O22" i="67"/>
  <c r="AD26" i="68"/>
  <c r="AD27" i="68" s="1"/>
  <c r="AD28" i="68" s="1"/>
  <c r="AD29" i="68" s="1"/>
  <c r="AD30" i="68" s="1"/>
  <c r="AD31" i="68" s="1"/>
  <c r="AD32" i="68" s="1"/>
  <c r="AD33" i="68" s="1"/>
  <c r="AD34" i="68" s="1"/>
  <c r="AF8" i="68" s="1"/>
  <c r="AF17" i="68" s="1"/>
  <c r="AF14" i="68"/>
  <c r="L25" i="92"/>
  <c r="L16" i="92"/>
  <c r="L17" i="92"/>
  <c r="L15" i="92"/>
  <c r="L21" i="92"/>
  <c r="L14" i="92"/>
  <c r="L10" i="92"/>
  <c r="L19" i="92"/>
  <c r="L22" i="92"/>
  <c r="L26" i="92"/>
  <c r="L20" i="92"/>
  <c r="L12" i="92"/>
  <c r="L13" i="92"/>
  <c r="L24" i="92"/>
  <c r="L18" i="92"/>
  <c r="L11" i="92"/>
  <c r="X21" i="83"/>
  <c r="X10" i="83"/>
  <c r="X13" i="83"/>
  <c r="X16" i="83"/>
  <c r="X19" i="83"/>
  <c r="X22" i="83"/>
  <c r="X25" i="83"/>
  <c r="X11" i="83"/>
  <c r="X20" i="83"/>
  <c r="X12" i="83"/>
  <c r="X23" i="83"/>
  <c r="X14" i="83"/>
  <c r="X17" i="83"/>
  <c r="X24" i="83"/>
  <c r="AA25" i="74"/>
  <c r="AA13" i="74"/>
  <c r="AA14" i="74"/>
  <c r="AA26" i="74"/>
  <c r="AA15" i="74"/>
  <c r="AA27" i="74"/>
  <c r="AA31" i="74"/>
  <c r="AA16" i="74"/>
  <c r="AA28" i="74"/>
  <c r="AA17" i="74"/>
  <c r="AA29" i="74"/>
  <c r="AA18" i="74"/>
  <c r="AA30" i="74"/>
  <c r="AA19" i="74"/>
  <c r="AA20" i="74"/>
  <c r="AA32" i="74"/>
  <c r="AA21" i="74"/>
  <c r="AA33" i="74"/>
  <c r="AA22" i="74"/>
  <c r="AA34" i="74"/>
  <c r="AA11" i="74"/>
  <c r="AA23" i="74"/>
  <c r="AA35" i="74"/>
  <c r="AA12" i="74"/>
  <c r="AA24" i="74"/>
  <c r="AA10" i="74"/>
  <c r="J9" i="82"/>
  <c r="J24" i="82" s="1"/>
  <c r="J26" i="83"/>
  <c r="J23" i="83"/>
  <c r="J20" i="83"/>
  <c r="J17" i="83"/>
  <c r="J14" i="83"/>
  <c r="J11" i="83"/>
  <c r="J24" i="83"/>
  <c r="J21" i="83"/>
  <c r="J18" i="83"/>
  <c r="J15" i="83"/>
  <c r="J12" i="83"/>
  <c r="J25" i="83"/>
  <c r="J22" i="83"/>
  <c r="J19" i="83"/>
  <c r="J16" i="83"/>
  <c r="J13" i="83"/>
  <c r="J10" i="83"/>
  <c r="BZ35" i="18" l="1"/>
  <c r="AF20" i="68"/>
  <c r="AF12" i="68"/>
  <c r="AF18" i="68"/>
  <c r="AF25" i="68"/>
  <c r="AF26" i="68"/>
  <c r="AF27" i="68"/>
  <c r="AF28" i="68"/>
  <c r="AF29" i="68"/>
  <c r="AF30" i="68"/>
  <c r="AF31" i="68"/>
  <c r="AF21" i="68"/>
  <c r="AF33" i="68"/>
  <c r="AF32" i="68"/>
  <c r="AF22" i="68"/>
  <c r="AF34" i="68"/>
  <c r="AF23" i="68"/>
  <c r="AF24" i="68"/>
  <c r="AF9" i="68"/>
  <c r="AF11" i="68"/>
  <c r="AF16" i="68"/>
  <c r="AF15" i="68"/>
  <c r="AF13" i="68"/>
  <c r="AF10" i="68"/>
  <c r="AF19" i="68"/>
  <c r="J23" i="82"/>
  <c r="J18" i="82"/>
  <c r="J11" i="82"/>
  <c r="J21" i="82"/>
  <c r="J17" i="82"/>
  <c r="J14" i="82"/>
  <c r="J25" i="82"/>
  <c r="J20" i="82"/>
  <c r="J16" i="82"/>
  <c r="J19" i="82"/>
  <c r="J22" i="82"/>
  <c r="J13" i="82"/>
  <c r="J12" i="82"/>
  <c r="J10" i="82"/>
  <c r="J26" i="82"/>
  <c r="J15" i="82"/>
  <c r="AA25" i="72"/>
  <c r="AA23" i="72" s="1"/>
  <c r="BZ36" i="18" l="1"/>
  <c r="K31" i="74"/>
  <c r="K32" i="74"/>
  <c r="R25" i="72"/>
  <c r="R23" i="72" s="1"/>
  <c r="O8" i="72"/>
  <c r="P8" i="72" s="1"/>
  <c r="Q8" i="72" s="1"/>
  <c r="O9" i="72"/>
  <c r="P9" i="72" s="1"/>
  <c r="O10" i="72"/>
  <c r="P10" i="72" s="1"/>
  <c r="O11" i="72"/>
  <c r="P11" i="72" s="1"/>
  <c r="O12" i="72"/>
  <c r="P12" i="72" s="1"/>
  <c r="O13" i="72"/>
  <c r="P13" i="72" s="1"/>
  <c r="O14" i="72"/>
  <c r="P14" i="72" s="1"/>
  <c r="O15" i="72"/>
  <c r="P15" i="72" s="1"/>
  <c r="O16" i="72"/>
  <c r="P16" i="72" s="1"/>
  <c r="O17" i="72"/>
  <c r="P17" i="72" s="1"/>
  <c r="O18" i="72"/>
  <c r="P18" i="72" s="1"/>
  <c r="O19" i="72"/>
  <c r="P19" i="72" s="1"/>
  <c r="O20" i="72"/>
  <c r="P20" i="72" s="1"/>
  <c r="O21" i="72"/>
  <c r="P21" i="72" s="1"/>
  <c r="O22" i="72"/>
  <c r="P22" i="72" s="1"/>
  <c r="O23" i="72"/>
  <c r="P23" i="72" s="1"/>
  <c r="O7" i="72"/>
  <c r="P7" i="72" s="1"/>
  <c r="Q7" i="72" s="1"/>
  <c r="C37" i="74"/>
  <c r="C36" i="74"/>
  <c r="C35" i="74"/>
  <c r="C34" i="74"/>
  <c r="C33" i="74"/>
  <c r="C32" i="74"/>
  <c r="C31" i="74"/>
  <c r="C30" i="74"/>
  <c r="C29" i="74"/>
  <c r="C28" i="74"/>
  <c r="C27" i="74"/>
  <c r="C26" i="74"/>
  <c r="F26" i="74" s="1"/>
  <c r="H26" i="74" s="1"/>
  <c r="C25" i="74"/>
  <c r="F25" i="74" s="1"/>
  <c r="C24" i="74"/>
  <c r="C23" i="74"/>
  <c r="F23" i="74" s="1"/>
  <c r="C22" i="74"/>
  <c r="F22" i="74" s="1"/>
  <c r="C21" i="74"/>
  <c r="C20" i="74"/>
  <c r="F20" i="74" s="1"/>
  <c r="C19" i="74"/>
  <c r="F19" i="74" s="1"/>
  <c r="C18" i="74"/>
  <c r="F18" i="74" s="1"/>
  <c r="C17" i="74"/>
  <c r="F17" i="74" s="1"/>
  <c r="C16" i="74"/>
  <c r="F16" i="74" s="1"/>
  <c r="C15" i="74"/>
  <c r="F15" i="74" s="1"/>
  <c r="H15" i="74" s="1"/>
  <c r="C14" i="74"/>
  <c r="F14" i="74" s="1"/>
  <c r="C13" i="74"/>
  <c r="F13" i="74" s="1"/>
  <c r="C12" i="74"/>
  <c r="C11" i="74"/>
  <c r="F11" i="74" s="1"/>
  <c r="C10" i="74"/>
  <c r="F10" i="74" s="1"/>
  <c r="X23" i="72"/>
  <c r="Y23" i="72" s="1"/>
  <c r="X22" i="72"/>
  <c r="Y22" i="72" s="1"/>
  <c r="X21" i="72"/>
  <c r="Y21" i="72" s="1"/>
  <c r="X20" i="72"/>
  <c r="Y20" i="72" s="1"/>
  <c r="X19" i="72"/>
  <c r="Y19" i="72" s="1"/>
  <c r="X18" i="72"/>
  <c r="Y18" i="72" s="1"/>
  <c r="X17" i="72"/>
  <c r="Y17" i="72" s="1"/>
  <c r="X16" i="72"/>
  <c r="Y16" i="72" s="1"/>
  <c r="X15" i="72"/>
  <c r="Y15" i="72" s="1"/>
  <c r="X14" i="72"/>
  <c r="Y14" i="72" s="1"/>
  <c r="X13" i="72"/>
  <c r="Y13" i="72" s="1"/>
  <c r="X12" i="72"/>
  <c r="Y12" i="72" s="1"/>
  <c r="X11" i="72"/>
  <c r="Y11" i="72" s="1"/>
  <c r="X10" i="72"/>
  <c r="Y10" i="72" s="1"/>
  <c r="X9" i="72"/>
  <c r="Y9" i="72" s="1"/>
  <c r="X8" i="72"/>
  <c r="Y8" i="72" s="1"/>
  <c r="X7" i="72"/>
  <c r="BZ37" i="18" l="1"/>
  <c r="Q9" i="72"/>
  <c r="Q10" i="72" s="1"/>
  <c r="Q11" i="72" s="1"/>
  <c r="Q12" i="72" s="1"/>
  <c r="Q13" i="72" s="1"/>
  <c r="Q14" i="72" s="1"/>
  <c r="Q15" i="72" s="1"/>
  <c r="Q16" i="72" s="1"/>
  <c r="Q17" i="72" s="1"/>
  <c r="Q18" i="72" s="1"/>
  <c r="Q19" i="72" s="1"/>
  <c r="Q20" i="72" s="1"/>
  <c r="Q21" i="72" s="1"/>
  <c r="Q22" i="72" s="1"/>
  <c r="Q23" i="72" s="1"/>
  <c r="S6" i="72" s="1"/>
  <c r="S18" i="72" s="1"/>
  <c r="S9" i="72"/>
  <c r="S21" i="72"/>
  <c r="S10" i="72"/>
  <c r="S22" i="72"/>
  <c r="S16" i="72"/>
  <c r="S11" i="72"/>
  <c r="S23" i="72"/>
  <c r="S12" i="72"/>
  <c r="Y7" i="72"/>
  <c r="Z7" i="72" s="1"/>
  <c r="Z8" i="72" s="1"/>
  <c r="Z9" i="72" s="1"/>
  <c r="Z10" i="72" s="1"/>
  <c r="Z11" i="72" s="1"/>
  <c r="Z12" i="72" s="1"/>
  <c r="Z13" i="72" s="1"/>
  <c r="Z14" i="72" s="1"/>
  <c r="Z15" i="72" s="1"/>
  <c r="Z16" i="72" s="1"/>
  <c r="Z17" i="72" s="1"/>
  <c r="Z18" i="72" s="1"/>
  <c r="Z19" i="72" s="1"/>
  <c r="Z20" i="72" s="1"/>
  <c r="Z21" i="72" s="1"/>
  <c r="Z22" i="72" s="1"/>
  <c r="Z23" i="72" s="1"/>
  <c r="AB6" i="72" s="1"/>
  <c r="K28" i="74"/>
  <c r="K26" i="74" s="1"/>
  <c r="F21" i="74"/>
  <c r="H21" i="74" s="1"/>
  <c r="F12" i="74"/>
  <c r="H12" i="74" s="1"/>
  <c r="F24" i="74"/>
  <c r="H24" i="74" s="1"/>
  <c r="H17" i="74"/>
  <c r="H23" i="74"/>
  <c r="H25" i="74"/>
  <c r="H14" i="74"/>
  <c r="H18" i="74"/>
  <c r="H10" i="74"/>
  <c r="J10" i="74" s="1"/>
  <c r="H22" i="74"/>
  <c r="H19" i="74"/>
  <c r="H20" i="74"/>
  <c r="H16" i="74"/>
  <c r="H11" i="74"/>
  <c r="H13" i="74"/>
  <c r="BZ38" i="18" l="1"/>
  <c r="S8" i="72"/>
  <c r="S20" i="72"/>
  <c r="S14" i="72"/>
  <c r="S19" i="72"/>
  <c r="S17" i="72"/>
  <c r="S15" i="72"/>
  <c r="S13" i="72"/>
  <c r="J11" i="74"/>
  <c r="J12" i="74" s="1"/>
  <c r="J13" i="74" s="1"/>
  <c r="J14" i="74" s="1"/>
  <c r="J15" i="74" s="1"/>
  <c r="J16" i="74" s="1"/>
  <c r="J17" i="74" s="1"/>
  <c r="J18" i="74" s="1"/>
  <c r="J19" i="74" s="1"/>
  <c r="J20" i="74" s="1"/>
  <c r="J21" i="74" s="1"/>
  <c r="J22" i="74" s="1"/>
  <c r="J23" i="74" s="1"/>
  <c r="J24" i="74" s="1"/>
  <c r="J25" i="74" s="1"/>
  <c r="J26" i="74" s="1"/>
  <c r="L9" i="74" s="1"/>
  <c r="S7" i="72"/>
  <c r="BZ39" i="18" l="1"/>
  <c r="L25" i="74"/>
  <c r="L22" i="74"/>
  <c r="L19" i="74"/>
  <c r="L16" i="74"/>
  <c r="L13" i="74"/>
  <c r="L10" i="74"/>
  <c r="L12" i="74"/>
  <c r="L15" i="74"/>
  <c r="L18" i="74"/>
  <c r="L21" i="74"/>
  <c r="L24" i="74"/>
  <c r="L11" i="74"/>
  <c r="L14" i="74"/>
  <c r="L17" i="74"/>
  <c r="L20" i="74"/>
  <c r="L23" i="74"/>
  <c r="L26" i="74"/>
  <c r="AB8" i="72"/>
  <c r="AB21" i="72"/>
  <c r="AB18" i="72"/>
  <c r="AB15" i="72"/>
  <c r="AB13" i="72"/>
  <c r="AB10" i="72"/>
  <c r="AB7" i="72"/>
  <c r="AB19" i="72"/>
  <c r="AB11" i="72"/>
  <c r="AB22" i="72"/>
  <c r="AB23" i="72"/>
  <c r="AB20" i="72"/>
  <c r="AB17" i="72"/>
  <c r="AB14" i="72"/>
  <c r="AB16" i="72"/>
  <c r="AB12" i="72"/>
  <c r="AB9" i="72"/>
  <c r="BZ40" i="18" l="1"/>
  <c r="AE5" i="2"/>
  <c r="AF5" i="2" s="1"/>
  <c r="AE6" i="2"/>
  <c r="AE7" i="2"/>
  <c r="AF7" i="2" s="1"/>
  <c r="AE8" i="2"/>
  <c r="AF8" i="2" s="1"/>
  <c r="AE9" i="2"/>
  <c r="AE10" i="2"/>
  <c r="AE11" i="2"/>
  <c r="AE12" i="2"/>
  <c r="AF12" i="2" s="1"/>
  <c r="AE13" i="2"/>
  <c r="AE14" i="2"/>
  <c r="AE15" i="2"/>
  <c r="AE16" i="2"/>
  <c r="AF16" i="2" s="1"/>
  <c r="AE17" i="2"/>
  <c r="AE18" i="2"/>
  <c r="AF18" i="2" s="1"/>
  <c r="AE19" i="2"/>
  <c r="AF19" i="2" s="1"/>
  <c r="AE20" i="2"/>
  <c r="AF20" i="2" s="1"/>
  <c r="AE21" i="2"/>
  <c r="AE22" i="2"/>
  <c r="AE23" i="2"/>
  <c r="AE24" i="2"/>
  <c r="AF24" i="2" s="1"/>
  <c r="AE25" i="2"/>
  <c r="AF25" i="2" s="1"/>
  <c r="AE26" i="2"/>
  <c r="AF26" i="2" s="1"/>
  <c r="AE27" i="2"/>
  <c r="AE28" i="2"/>
  <c r="AF28" i="2" s="1"/>
  <c r="AE29" i="2"/>
  <c r="AE30" i="2"/>
  <c r="AE31" i="2"/>
  <c r="AF31" i="2" s="1"/>
  <c r="AE32" i="2"/>
  <c r="AF32" i="2" s="1"/>
  <c r="AE33" i="2"/>
  <c r="AE34" i="2"/>
  <c r="AE35" i="2"/>
  <c r="AE36" i="2"/>
  <c r="AF36" i="2" s="1"/>
  <c r="AE37" i="2"/>
  <c r="AE38" i="2"/>
  <c r="AE39" i="2"/>
  <c r="AE40" i="2"/>
  <c r="AF40" i="2" s="1"/>
  <c r="AE41" i="2"/>
  <c r="AE42" i="2"/>
  <c r="AF42" i="2" s="1"/>
  <c r="AE43" i="2"/>
  <c r="AF43" i="2" s="1"/>
  <c r="AE44" i="2"/>
  <c r="AE45" i="2"/>
  <c r="AE46" i="2"/>
  <c r="AE47" i="2"/>
  <c r="AE48" i="2"/>
  <c r="AF48" i="2" s="1"/>
  <c r="AE49" i="2"/>
  <c r="AF49" i="2" s="1"/>
  <c r="AE50" i="2"/>
  <c r="AE51" i="2"/>
  <c r="AE52" i="2"/>
  <c r="AF52" i="2" s="1"/>
  <c r="AE53" i="2"/>
  <c r="AE54" i="2"/>
  <c r="AF54" i="2" s="1"/>
  <c r="AE55" i="2"/>
  <c r="AF55" i="2" s="1"/>
  <c r="AE56" i="2"/>
  <c r="AE57" i="2"/>
  <c r="AE58" i="2"/>
  <c r="AE59" i="2"/>
  <c r="AE60" i="2"/>
  <c r="AF60" i="2" s="1"/>
  <c r="AE61" i="2"/>
  <c r="AF61" i="2" s="1"/>
  <c r="AE62" i="2"/>
  <c r="AE63" i="2"/>
  <c r="AE64" i="2"/>
  <c r="AF64" i="2" s="1"/>
  <c r="AE65" i="2"/>
  <c r="AE66" i="2"/>
  <c r="AF66" i="2" s="1"/>
  <c r="AE67" i="2"/>
  <c r="AF67" i="2" s="1"/>
  <c r="AE68" i="2"/>
  <c r="AF68" i="2" s="1"/>
  <c r="AE69" i="2"/>
  <c r="AE70" i="2"/>
  <c r="AE71" i="2"/>
  <c r="AE72" i="2"/>
  <c r="AF72" i="2" s="1"/>
  <c r="AE73" i="2"/>
  <c r="AF73" i="2" s="1"/>
  <c r="AE74" i="2"/>
  <c r="AE75" i="2"/>
  <c r="AE76" i="2"/>
  <c r="AF76" i="2" s="1"/>
  <c r="AE77" i="2"/>
  <c r="AE78" i="2"/>
  <c r="AF78" i="2" s="1"/>
  <c r="AE79" i="2"/>
  <c r="AF79" i="2" s="1"/>
  <c r="AE80" i="2"/>
  <c r="AF80" i="2" s="1"/>
  <c r="AE81" i="2"/>
  <c r="AE82" i="2"/>
  <c r="AE83" i="2"/>
  <c r="AE84" i="2"/>
  <c r="AF84" i="2" s="1"/>
  <c r="AE85" i="2"/>
  <c r="AF85" i="2" s="1"/>
  <c r="AE4" i="2"/>
  <c r="AF4" i="2" s="1"/>
  <c r="AF13" i="2"/>
  <c r="AF14" i="2"/>
  <c r="AF17" i="2"/>
  <c r="AF23" i="2"/>
  <c r="AF29" i="2"/>
  <c r="AF35" i="2"/>
  <c r="AF37" i="2"/>
  <c r="AF38" i="2"/>
  <c r="AF83" i="2"/>
  <c r="AF82" i="2"/>
  <c r="AF81" i="2"/>
  <c r="AF77" i="2"/>
  <c r="AF75" i="2"/>
  <c r="AF74" i="2"/>
  <c r="AF71" i="2"/>
  <c r="AF70" i="2"/>
  <c r="AF69" i="2"/>
  <c r="AF65" i="2"/>
  <c r="AF63" i="2"/>
  <c r="AF62" i="2"/>
  <c r="AF59" i="2"/>
  <c r="AF58" i="2"/>
  <c r="AF57" i="2"/>
  <c r="AF56" i="2"/>
  <c r="AF53" i="2"/>
  <c r="AF51" i="2"/>
  <c r="AF50" i="2"/>
  <c r="AF47" i="2"/>
  <c r="AF46" i="2"/>
  <c r="AF45" i="2"/>
  <c r="AF44" i="2"/>
  <c r="AF41" i="2"/>
  <c r="AF39" i="2"/>
  <c r="AF34" i="2"/>
  <c r="AF33" i="2"/>
  <c r="AF30" i="2"/>
  <c r="AF27" i="2"/>
  <c r="AF22" i="2"/>
  <c r="AF21" i="2"/>
  <c r="AF15" i="2"/>
  <c r="AF11" i="2"/>
  <c r="AF10" i="2"/>
  <c r="AF9" i="2"/>
  <c r="AF6" i="2"/>
  <c r="BZ41" i="18" l="1"/>
  <c r="Y34" i="65"/>
  <c r="Y33" i="65"/>
  <c r="Y32" i="65"/>
  <c r="Y31" i="65"/>
  <c r="Y30" i="65"/>
  <c r="Y29" i="65"/>
  <c r="Y28" i="65"/>
  <c r="Y27" i="65"/>
  <c r="Y26" i="65"/>
  <c r="Y25" i="65"/>
  <c r="Y24" i="65"/>
  <c r="Y23" i="65"/>
  <c r="Y22" i="65"/>
  <c r="Y21" i="65"/>
  <c r="Y20" i="65"/>
  <c r="Y19" i="65"/>
  <c r="Y18" i="65"/>
  <c r="Y17" i="65"/>
  <c r="Y16" i="65"/>
  <c r="Y15" i="65"/>
  <c r="Y14" i="65"/>
  <c r="Y13" i="65"/>
  <c r="Y12" i="65"/>
  <c r="Y11" i="65"/>
  <c r="Y10" i="65"/>
  <c r="Y9" i="65"/>
  <c r="Y8" i="65"/>
  <c r="Y7" i="65"/>
  <c r="S34" i="65"/>
  <c r="S33" i="65"/>
  <c r="S32" i="65"/>
  <c r="S31" i="65"/>
  <c r="S30" i="65"/>
  <c r="S29" i="65"/>
  <c r="S28" i="65"/>
  <c r="S27" i="65"/>
  <c r="S26" i="65"/>
  <c r="S25" i="65"/>
  <c r="S24" i="65"/>
  <c r="S23" i="65"/>
  <c r="S22" i="65"/>
  <c r="S21" i="65"/>
  <c r="S20" i="65"/>
  <c r="S19" i="65"/>
  <c r="S18" i="65"/>
  <c r="S17" i="65"/>
  <c r="S16" i="65"/>
  <c r="S15" i="65"/>
  <c r="S14" i="65"/>
  <c r="S13" i="65"/>
  <c r="S12" i="65"/>
  <c r="S11" i="65"/>
  <c r="S10" i="65"/>
  <c r="S9" i="65"/>
  <c r="S8" i="65"/>
  <c r="S7" i="65"/>
  <c r="M34" i="65"/>
  <c r="M33" i="65"/>
  <c r="M32" i="65"/>
  <c r="M31" i="65"/>
  <c r="M30" i="65"/>
  <c r="M29" i="65"/>
  <c r="M28" i="65"/>
  <c r="M27" i="65"/>
  <c r="M26" i="65"/>
  <c r="M25" i="65"/>
  <c r="M24" i="65"/>
  <c r="M23" i="65"/>
  <c r="M22" i="65"/>
  <c r="M21" i="65"/>
  <c r="M20" i="65"/>
  <c r="M19" i="65"/>
  <c r="M18" i="65"/>
  <c r="M17" i="65"/>
  <c r="M16" i="65"/>
  <c r="M15" i="65"/>
  <c r="M14" i="65"/>
  <c r="M13" i="65"/>
  <c r="M12" i="65"/>
  <c r="M11" i="65"/>
  <c r="M10" i="65"/>
  <c r="M9" i="65"/>
  <c r="M8" i="65"/>
  <c r="M7" i="65"/>
  <c r="BZ42" i="18" l="1"/>
  <c r="BZ43" i="18" s="1"/>
  <c r="C36" i="68"/>
  <c r="C35" i="68"/>
  <c r="C34" i="68"/>
  <c r="C33" i="68"/>
  <c r="C32" i="68"/>
  <c r="C31" i="68"/>
  <c r="C30" i="68"/>
  <c r="C29" i="68"/>
  <c r="C28" i="68"/>
  <c r="C27" i="68"/>
  <c r="C26" i="68"/>
  <c r="K25" i="68"/>
  <c r="I25" i="68"/>
  <c r="C25" i="68"/>
  <c r="K24" i="68"/>
  <c r="I24" i="68"/>
  <c r="C24" i="68"/>
  <c r="K23" i="68"/>
  <c r="I23" i="68"/>
  <c r="C23" i="68"/>
  <c r="K22" i="68"/>
  <c r="I22" i="68"/>
  <c r="C22" i="68"/>
  <c r="K21" i="68"/>
  <c r="I21" i="68"/>
  <c r="C21" i="68"/>
  <c r="K20" i="68"/>
  <c r="I20" i="68"/>
  <c r="C20" i="68"/>
  <c r="K19" i="68"/>
  <c r="I19" i="68"/>
  <c r="C19" i="68"/>
  <c r="K18" i="68"/>
  <c r="I18" i="68"/>
  <c r="C18" i="68"/>
  <c r="K17" i="68"/>
  <c r="I17" i="68"/>
  <c r="C17" i="68"/>
  <c r="K16" i="68"/>
  <c r="I16" i="68"/>
  <c r="C16" i="68"/>
  <c r="K15" i="68"/>
  <c r="I15" i="68"/>
  <c r="C15" i="68"/>
  <c r="K14" i="68"/>
  <c r="I14" i="68"/>
  <c r="C14" i="68"/>
  <c r="K13" i="68"/>
  <c r="I13" i="68"/>
  <c r="C13" i="68"/>
  <c r="K12" i="68"/>
  <c r="I12" i="68"/>
  <c r="C12" i="68"/>
  <c r="K11" i="68"/>
  <c r="I11" i="68"/>
  <c r="C11" i="68"/>
  <c r="K10" i="68"/>
  <c r="I10" i="68"/>
  <c r="C10" i="68"/>
  <c r="D10" i="68" s="1"/>
  <c r="E10" i="68" s="1"/>
  <c r="K9" i="68"/>
  <c r="I9" i="68"/>
  <c r="C9" i="68"/>
  <c r="K8" i="68"/>
  <c r="I33" i="18"/>
  <c r="G34" i="65"/>
  <c r="G31" i="65"/>
  <c r="G30" i="65"/>
  <c r="G28" i="65"/>
  <c r="G26" i="65"/>
  <c r="G21" i="65"/>
  <c r="G20" i="65"/>
  <c r="G18" i="65"/>
  <c r="G17" i="65"/>
  <c r="G12" i="65"/>
  <c r="G10" i="65"/>
  <c r="G7" i="65"/>
  <c r="G33" i="65"/>
  <c r="G32" i="65"/>
  <c r="G29" i="65"/>
  <c r="G27" i="65"/>
  <c r="G25" i="65"/>
  <c r="G24" i="65"/>
  <c r="G23" i="65"/>
  <c r="G22" i="65"/>
  <c r="G19" i="65"/>
  <c r="G16" i="65"/>
  <c r="G15" i="65"/>
  <c r="G14" i="65"/>
  <c r="G13" i="65"/>
  <c r="G11" i="65"/>
  <c r="G9" i="65"/>
  <c r="G8" i="65"/>
  <c r="D27" i="68" l="1"/>
  <c r="E27" i="68" s="1"/>
  <c r="D11" i="68"/>
  <c r="E11" i="68" s="1"/>
  <c r="D23" i="68"/>
  <c r="E23" i="68" s="1"/>
  <c r="D31" i="68"/>
  <c r="E31" i="68" s="1"/>
  <c r="D32" i="68"/>
  <c r="E32" i="68" s="1"/>
  <c r="D28" i="68"/>
  <c r="E28" i="68" s="1"/>
  <c r="D29" i="68"/>
  <c r="E29" i="68" s="1"/>
  <c r="D30" i="68"/>
  <c r="E30" i="68" s="1"/>
  <c r="D33" i="68"/>
  <c r="E33" i="68" s="1"/>
  <c r="D34" i="68"/>
  <c r="E34" i="68" s="1"/>
  <c r="D17" i="68"/>
  <c r="E17" i="68" s="1"/>
  <c r="D21" i="68"/>
  <c r="E21" i="68" s="1"/>
  <c r="D19" i="68"/>
  <c r="E19" i="68" s="1"/>
  <c r="D12" i="68"/>
  <c r="E12" i="68" s="1"/>
  <c r="D18" i="68"/>
  <c r="E18" i="68" s="1"/>
  <c r="D25" i="68"/>
  <c r="E25" i="68" s="1"/>
  <c r="N27" i="68"/>
  <c r="D36" i="68"/>
  <c r="E36" i="68" s="1"/>
  <c r="D13" i="68"/>
  <c r="E13" i="68" s="1"/>
  <c r="D24" i="68"/>
  <c r="E24" i="68" s="1"/>
  <c r="D9" i="68"/>
  <c r="E9" i="68" s="1"/>
  <c r="D16" i="68"/>
  <c r="E16" i="68" s="1"/>
  <c r="D15" i="68"/>
  <c r="E15" i="68" s="1"/>
  <c r="D22" i="68"/>
  <c r="E22" i="68" s="1"/>
  <c r="D14" i="68"/>
  <c r="E14" i="68" s="1"/>
  <c r="D20" i="68"/>
  <c r="E20" i="68" s="1"/>
  <c r="D26" i="68"/>
  <c r="E26" i="68" s="1"/>
  <c r="D35" i="68"/>
  <c r="E35" i="68" s="1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4" i="2"/>
  <c r="F13" i="68" l="1"/>
  <c r="H13" i="68" s="1"/>
  <c r="L13" i="68" s="1"/>
  <c r="F12" i="68"/>
  <c r="H12" i="68" s="1"/>
  <c r="L12" i="68" s="1"/>
  <c r="F24" i="68"/>
  <c r="H24" i="68" s="1"/>
  <c r="L24" i="68" s="1"/>
  <c r="F18" i="68"/>
  <c r="H18" i="68" s="1"/>
  <c r="L18" i="68" s="1"/>
  <c r="F25" i="68"/>
  <c r="H25" i="68" s="1"/>
  <c r="L25" i="68" s="1"/>
  <c r="F15" i="68"/>
  <c r="H15" i="68" s="1"/>
  <c r="L15" i="68" s="1"/>
  <c r="F16" i="68"/>
  <c r="H16" i="68" s="1"/>
  <c r="L16" i="68" s="1"/>
  <c r="F9" i="68"/>
  <c r="H9" i="68" s="1"/>
  <c r="L9" i="68" s="1"/>
  <c r="M9" i="68" s="1"/>
  <c r="F21" i="68"/>
  <c r="H21" i="68" s="1"/>
  <c r="L21" i="68" s="1"/>
  <c r="F10" i="68"/>
  <c r="H10" i="68" s="1"/>
  <c r="L10" i="68" s="1"/>
  <c r="F17" i="68"/>
  <c r="H17" i="68" s="1"/>
  <c r="L17" i="68" s="1"/>
  <c r="F20" i="68"/>
  <c r="H20" i="68" s="1"/>
  <c r="L20" i="68" s="1"/>
  <c r="F14" i="68"/>
  <c r="H14" i="68" s="1"/>
  <c r="L14" i="68" s="1"/>
  <c r="F19" i="68"/>
  <c r="H19" i="68" s="1"/>
  <c r="L19" i="68" s="1"/>
  <c r="F11" i="68"/>
  <c r="H11" i="68" s="1"/>
  <c r="L11" i="68" s="1"/>
  <c r="M10" i="68" l="1"/>
  <c r="M11" i="68" s="1"/>
  <c r="M12" i="68" s="1"/>
  <c r="F22" i="68"/>
  <c r="H22" i="68" s="1"/>
  <c r="L22" i="68" s="1"/>
  <c r="F23" i="68"/>
  <c r="H23" i="68" s="1"/>
  <c r="L23" i="68" s="1"/>
  <c r="M13" i="68" l="1"/>
  <c r="M14" i="68" s="1"/>
  <c r="M15" i="68" l="1"/>
  <c r="M16" i="68" l="1"/>
  <c r="M17" i="68" l="1"/>
  <c r="M18" i="68" l="1"/>
  <c r="M19" i="68" l="1"/>
  <c r="M20" i="68" l="1"/>
  <c r="M21" i="68" l="1"/>
  <c r="M22" i="68" l="1"/>
  <c r="M23" i="68" l="1"/>
  <c r="M24" i="68" l="1"/>
  <c r="M25" i="68" l="1"/>
  <c r="O8" i="68" s="1"/>
  <c r="O18" i="68" l="1"/>
  <c r="O20" i="68"/>
  <c r="O21" i="68"/>
  <c r="O10" i="68"/>
  <c r="O22" i="68"/>
  <c r="O12" i="68"/>
  <c r="O24" i="68"/>
  <c r="O11" i="68"/>
  <c r="O23" i="68"/>
  <c r="O13" i="68"/>
  <c r="O25" i="68"/>
  <c r="O14" i="68"/>
  <c r="O9" i="68"/>
  <c r="O16" i="68"/>
  <c r="O15" i="68"/>
  <c r="O19" i="68"/>
  <c r="O17" i="68"/>
  <c r="T13" i="38" l="1"/>
  <c r="U13" i="38" s="1"/>
  <c r="T14" i="38"/>
  <c r="U14" i="38" s="1"/>
  <c r="T15" i="38"/>
  <c r="U15" i="38" s="1"/>
  <c r="J15" i="38"/>
  <c r="J14" i="38"/>
  <c r="J13" i="38"/>
  <c r="J12" i="38"/>
  <c r="J11" i="38"/>
  <c r="J10" i="38"/>
  <c r="J9" i="38"/>
  <c r="J8" i="38"/>
  <c r="T7" i="38"/>
  <c r="W10" i="36"/>
  <c r="W4" i="36"/>
  <c r="R7" i="6" l="1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O45" i="18" l="1"/>
  <c r="BH43" i="18"/>
  <c r="BC43" i="18"/>
  <c r="BB43" i="18"/>
  <c r="AV43" i="18"/>
  <c r="AU43" i="18"/>
  <c r="AR43" i="18"/>
  <c r="AJ43" i="18"/>
  <c r="AK43" i="18" s="1"/>
  <c r="AC43" i="18"/>
  <c r="W43" i="18"/>
  <c r="Q43" i="18"/>
  <c r="AS43" i="18" s="1"/>
  <c r="I43" i="18"/>
  <c r="C43" i="18"/>
  <c r="BH42" i="18"/>
  <c r="BC42" i="18"/>
  <c r="BB42" i="18"/>
  <c r="AV42" i="18"/>
  <c r="AU42" i="18"/>
  <c r="AR42" i="18"/>
  <c r="AJ42" i="18"/>
  <c r="AC42" i="18"/>
  <c r="W42" i="18"/>
  <c r="Q42" i="18"/>
  <c r="I42" i="18"/>
  <c r="J42" i="18" s="1"/>
  <c r="C42" i="18"/>
  <c r="E42" i="18" s="1"/>
  <c r="BH41" i="18"/>
  <c r="BC41" i="18"/>
  <c r="BB41" i="18"/>
  <c r="AV41" i="18"/>
  <c r="AU41" i="18"/>
  <c r="AR41" i="18"/>
  <c r="AJ41" i="18"/>
  <c r="AK41" i="18" s="1"/>
  <c r="AC41" i="18"/>
  <c r="W41" i="18"/>
  <c r="Q41" i="18"/>
  <c r="AS41" i="18" s="1"/>
  <c r="I41" i="18"/>
  <c r="J41" i="18" s="1"/>
  <c r="C41" i="18"/>
  <c r="E41" i="18" s="1"/>
  <c r="BH40" i="18"/>
  <c r="BC40" i="18"/>
  <c r="BB40" i="18"/>
  <c r="AV40" i="18"/>
  <c r="AU40" i="18"/>
  <c r="AR40" i="18"/>
  <c r="AJ40" i="18"/>
  <c r="AK40" i="18" s="1"/>
  <c r="AC40" i="18"/>
  <c r="W40" i="18"/>
  <c r="Q40" i="18"/>
  <c r="AS40" i="18" s="1"/>
  <c r="I40" i="18"/>
  <c r="C40" i="18"/>
  <c r="BH39" i="18"/>
  <c r="BC39" i="18"/>
  <c r="BB39" i="18"/>
  <c r="AV39" i="18"/>
  <c r="AU39" i="18"/>
  <c r="AR39" i="18"/>
  <c r="AJ39" i="18"/>
  <c r="AC39" i="18"/>
  <c r="W39" i="18"/>
  <c r="Q39" i="18"/>
  <c r="I39" i="18"/>
  <c r="J39" i="18" s="1"/>
  <c r="C39" i="18"/>
  <c r="E39" i="18" s="1"/>
  <c r="BH38" i="18"/>
  <c r="BC38" i="18"/>
  <c r="BB38" i="18"/>
  <c r="AV38" i="18"/>
  <c r="AU38" i="18"/>
  <c r="AR38" i="18"/>
  <c r="AJ38" i="18"/>
  <c r="AK38" i="18" s="1"/>
  <c r="AC38" i="18"/>
  <c r="W38" i="18"/>
  <c r="Q38" i="18"/>
  <c r="AS38" i="18" s="1"/>
  <c r="I38" i="18"/>
  <c r="J38" i="18" s="1"/>
  <c r="C38" i="18"/>
  <c r="E38" i="18" s="1"/>
  <c r="BH37" i="18"/>
  <c r="BC37" i="18"/>
  <c r="BB37" i="18"/>
  <c r="AV37" i="18"/>
  <c r="AU37" i="18"/>
  <c r="AR37" i="18"/>
  <c r="AJ37" i="18"/>
  <c r="AK37" i="18" s="1"/>
  <c r="AC37" i="18"/>
  <c r="W37" i="18"/>
  <c r="Q37" i="18"/>
  <c r="AS37" i="18" s="1"/>
  <c r="I37" i="18"/>
  <c r="C37" i="18"/>
  <c r="BH36" i="18"/>
  <c r="BC36" i="18"/>
  <c r="BB36" i="18"/>
  <c r="AV36" i="18"/>
  <c r="AU36" i="18"/>
  <c r="AR36" i="18"/>
  <c r="AJ36" i="18"/>
  <c r="AK36" i="18" s="1"/>
  <c r="AC36" i="18"/>
  <c r="W36" i="18"/>
  <c r="Q36" i="18"/>
  <c r="I36" i="18"/>
  <c r="J36" i="18" s="1"/>
  <c r="C36" i="18"/>
  <c r="E36" i="18" s="1"/>
  <c r="BH35" i="18"/>
  <c r="BC35" i="18"/>
  <c r="BB35" i="18"/>
  <c r="AV35" i="18"/>
  <c r="AU35" i="18"/>
  <c r="AR35" i="18"/>
  <c r="AJ35" i="18"/>
  <c r="AC35" i="18"/>
  <c r="W35" i="18"/>
  <c r="Q35" i="18"/>
  <c r="AS35" i="18" s="1"/>
  <c r="I35" i="18"/>
  <c r="J35" i="18" s="1"/>
  <c r="C35" i="18"/>
  <c r="E35" i="18" s="1"/>
  <c r="BH34" i="18"/>
  <c r="BC34" i="18"/>
  <c r="BB34" i="18"/>
  <c r="AV34" i="18"/>
  <c r="AU34" i="18"/>
  <c r="AR34" i="18"/>
  <c r="AJ34" i="18"/>
  <c r="AK34" i="18" s="1"/>
  <c r="AC34" i="18"/>
  <c r="W34" i="18"/>
  <c r="Q34" i="18"/>
  <c r="AS34" i="18" s="1"/>
  <c r="I34" i="18"/>
  <c r="C34" i="18"/>
  <c r="E34" i="18" s="1"/>
  <c r="BH33" i="18"/>
  <c r="BC33" i="18"/>
  <c r="BB33" i="18"/>
  <c r="AV33" i="18"/>
  <c r="AU33" i="18"/>
  <c r="AR33" i="18"/>
  <c r="AJ33" i="18"/>
  <c r="AC33" i="18"/>
  <c r="W33" i="18"/>
  <c r="Q33" i="18"/>
  <c r="J33" i="18"/>
  <c r="C33" i="18"/>
  <c r="E33" i="18" s="1"/>
  <c r="BH32" i="18"/>
  <c r="BC32" i="18"/>
  <c r="BB32" i="18"/>
  <c r="AV32" i="18"/>
  <c r="AU32" i="18"/>
  <c r="AR32" i="18"/>
  <c r="AJ32" i="18"/>
  <c r="AC32" i="18"/>
  <c r="W32" i="18"/>
  <c r="Q32" i="18"/>
  <c r="AS32" i="18" s="1"/>
  <c r="I32" i="18"/>
  <c r="J32" i="18" s="1"/>
  <c r="C32" i="18"/>
  <c r="E32" i="18" s="1"/>
  <c r="BH31" i="18"/>
  <c r="BC31" i="18"/>
  <c r="BB31" i="18"/>
  <c r="AV31" i="18"/>
  <c r="AU31" i="18"/>
  <c r="AR31" i="18"/>
  <c r="AJ31" i="18"/>
  <c r="AK31" i="18" s="1"/>
  <c r="AC31" i="18"/>
  <c r="W31" i="18"/>
  <c r="Q31" i="18"/>
  <c r="AS31" i="18" s="1"/>
  <c r="I31" i="18"/>
  <c r="C31" i="18"/>
  <c r="E31" i="18" s="1"/>
  <c r="BH30" i="18"/>
  <c r="BC30" i="18"/>
  <c r="BB30" i="18"/>
  <c r="AV30" i="18"/>
  <c r="AU30" i="18"/>
  <c r="AR30" i="18"/>
  <c r="AJ30" i="18"/>
  <c r="AC30" i="18"/>
  <c r="W30" i="18"/>
  <c r="Q30" i="18"/>
  <c r="I30" i="18"/>
  <c r="J30" i="18" s="1"/>
  <c r="C30" i="18"/>
  <c r="E30" i="18" s="1"/>
  <c r="BH29" i="18"/>
  <c r="BC29" i="18"/>
  <c r="BB29" i="18"/>
  <c r="AV29" i="18"/>
  <c r="AU29" i="18"/>
  <c r="AR29" i="18"/>
  <c r="AJ29" i="18"/>
  <c r="AK29" i="18" s="1"/>
  <c r="AC29" i="18"/>
  <c r="W29" i="18"/>
  <c r="Q29" i="18"/>
  <c r="AS29" i="18" s="1"/>
  <c r="I29" i="18"/>
  <c r="J29" i="18" s="1"/>
  <c r="C29" i="18"/>
  <c r="BH28" i="18"/>
  <c r="BC28" i="18"/>
  <c r="BB28" i="18"/>
  <c r="AV28" i="18"/>
  <c r="AU28" i="18"/>
  <c r="AR28" i="18"/>
  <c r="AJ28" i="18"/>
  <c r="AK28" i="18" s="1"/>
  <c r="AC28" i="18"/>
  <c r="W28" i="18"/>
  <c r="Q28" i="18"/>
  <c r="AS28" i="18" s="1"/>
  <c r="I28" i="18"/>
  <c r="J28" i="18" s="1"/>
  <c r="C28" i="18"/>
  <c r="E28" i="18" s="1"/>
  <c r="BH27" i="18"/>
  <c r="BC27" i="18"/>
  <c r="BB27" i="18"/>
  <c r="AV27" i="18"/>
  <c r="AU27" i="18"/>
  <c r="AR27" i="18"/>
  <c r="AJ27" i="18"/>
  <c r="AK27" i="18" s="1"/>
  <c r="AC27" i="18"/>
  <c r="W27" i="18"/>
  <c r="Q27" i="18"/>
  <c r="I27" i="18"/>
  <c r="J27" i="18" s="1"/>
  <c r="C27" i="18"/>
  <c r="AP27" i="18" s="1"/>
  <c r="BH26" i="18"/>
  <c r="BC26" i="18"/>
  <c r="BB26" i="18"/>
  <c r="AV26" i="18"/>
  <c r="AU26" i="18"/>
  <c r="AR26" i="18"/>
  <c r="AJ26" i="18"/>
  <c r="AK26" i="18" s="1"/>
  <c r="AC26" i="18"/>
  <c r="W26" i="18"/>
  <c r="Q26" i="18"/>
  <c r="AS26" i="18" s="1"/>
  <c r="I26" i="18"/>
  <c r="C26" i="18"/>
  <c r="E26" i="18" s="1"/>
  <c r="BH25" i="18"/>
  <c r="BC25" i="18"/>
  <c r="BB25" i="18"/>
  <c r="AV25" i="18"/>
  <c r="AU25" i="18"/>
  <c r="AR25" i="18"/>
  <c r="AJ25" i="18"/>
  <c r="AC25" i="18"/>
  <c r="W25" i="18"/>
  <c r="Q25" i="18"/>
  <c r="AS25" i="18" s="1"/>
  <c r="I25" i="18"/>
  <c r="C25" i="18"/>
  <c r="E25" i="18" s="1"/>
  <c r="BH24" i="18"/>
  <c r="BC24" i="18"/>
  <c r="BB24" i="18"/>
  <c r="AV24" i="18"/>
  <c r="AU24" i="18"/>
  <c r="AR24" i="18"/>
  <c r="AJ24" i="18"/>
  <c r="AK24" i="18" s="1"/>
  <c r="AC24" i="18"/>
  <c r="W24" i="18"/>
  <c r="Q24" i="18"/>
  <c r="I24" i="18"/>
  <c r="J24" i="18" s="1"/>
  <c r="C24" i="18"/>
  <c r="E24" i="18" s="1"/>
  <c r="BH23" i="18"/>
  <c r="BC23" i="18"/>
  <c r="BB23" i="18"/>
  <c r="AV23" i="18"/>
  <c r="AU23" i="18"/>
  <c r="AR23" i="18"/>
  <c r="AJ23" i="18"/>
  <c r="AK23" i="18" s="1"/>
  <c r="AC23" i="18"/>
  <c r="W23" i="18"/>
  <c r="Q23" i="18"/>
  <c r="AS23" i="18" s="1"/>
  <c r="I23" i="18"/>
  <c r="J23" i="18" s="1"/>
  <c r="C23" i="18"/>
  <c r="AU22" i="18"/>
  <c r="AJ22" i="18"/>
  <c r="AK22" i="18" s="1"/>
  <c r="AC22" i="18"/>
  <c r="CC22" i="18" s="1"/>
  <c r="Q22" i="18"/>
  <c r="AS22" i="18" s="1"/>
  <c r="I22" i="18"/>
  <c r="J22" i="18" s="1"/>
  <c r="C22" i="18"/>
  <c r="AU21" i="18"/>
  <c r="AJ21" i="18"/>
  <c r="AK21" i="18" s="1"/>
  <c r="AC21" i="18"/>
  <c r="Q21" i="18"/>
  <c r="I21" i="18"/>
  <c r="J21" i="18" s="1"/>
  <c r="C21" i="18"/>
  <c r="E21" i="18" s="1"/>
  <c r="BH20" i="18"/>
  <c r="BC20" i="18"/>
  <c r="BB20" i="18"/>
  <c r="AV20" i="18"/>
  <c r="AU20" i="18"/>
  <c r="AR20" i="18"/>
  <c r="AJ20" i="18"/>
  <c r="AK20" i="18" s="1"/>
  <c r="AC20" i="18"/>
  <c r="W20" i="18"/>
  <c r="Q20" i="18"/>
  <c r="AS20" i="18" s="1"/>
  <c r="I20" i="18"/>
  <c r="C20" i="18"/>
  <c r="BH19" i="18"/>
  <c r="BC19" i="18"/>
  <c r="BB19" i="18"/>
  <c r="AV19" i="18"/>
  <c r="AU19" i="18"/>
  <c r="AR19" i="18"/>
  <c r="AJ19" i="18"/>
  <c r="AK19" i="18" s="1"/>
  <c r="AC19" i="18"/>
  <c r="W19" i="18"/>
  <c r="Q19" i="18"/>
  <c r="AS19" i="18" s="1"/>
  <c r="I19" i="18"/>
  <c r="J19" i="18" s="1"/>
  <c r="C19" i="18"/>
  <c r="E19" i="18" s="1"/>
  <c r="BH18" i="18"/>
  <c r="BC18" i="18"/>
  <c r="BB18" i="18"/>
  <c r="AV18" i="18"/>
  <c r="AU18" i="18"/>
  <c r="AR18" i="18"/>
  <c r="AJ18" i="18"/>
  <c r="AK18" i="18" s="1"/>
  <c r="AC18" i="18"/>
  <c r="W18" i="18"/>
  <c r="Q18" i="18"/>
  <c r="I18" i="18"/>
  <c r="J18" i="18" s="1"/>
  <c r="C18" i="18"/>
  <c r="E18" i="18" s="1"/>
  <c r="BH17" i="18"/>
  <c r="BC17" i="18"/>
  <c r="BB17" i="18"/>
  <c r="AV17" i="18"/>
  <c r="AU17" i="18"/>
  <c r="AR17" i="18"/>
  <c r="AJ17" i="18"/>
  <c r="AK17" i="18" s="1"/>
  <c r="AC17" i="18"/>
  <c r="W17" i="18"/>
  <c r="Q17" i="18"/>
  <c r="AS17" i="18" s="1"/>
  <c r="I17" i="18"/>
  <c r="C17" i="18"/>
  <c r="E17" i="18" s="1"/>
  <c r="BR16" i="18"/>
  <c r="BN16" i="18"/>
  <c r="BH16" i="18"/>
  <c r="BC16" i="18"/>
  <c r="BB16" i="18"/>
  <c r="AV16" i="18"/>
  <c r="AU16" i="18"/>
  <c r="AR16" i="18"/>
  <c r="AJ16" i="18"/>
  <c r="AK16" i="18" s="1"/>
  <c r="AC16" i="18"/>
  <c r="W16" i="18"/>
  <c r="Q16" i="18"/>
  <c r="AS16" i="18" s="1"/>
  <c r="P16" i="18"/>
  <c r="P17" i="18" s="1"/>
  <c r="I16" i="18"/>
  <c r="J16" i="18" s="1"/>
  <c r="C16" i="18"/>
  <c r="E16" i="18" s="1"/>
  <c r="AP25" i="18" l="1"/>
  <c r="D20" i="18"/>
  <c r="E20" i="18"/>
  <c r="D23" i="18"/>
  <c r="E23" i="18"/>
  <c r="CC21" i="18"/>
  <c r="D27" i="18"/>
  <c r="E27" i="18"/>
  <c r="F27" i="18" s="1"/>
  <c r="AP22" i="18"/>
  <c r="E22" i="18"/>
  <c r="D29" i="18"/>
  <c r="E29" i="18"/>
  <c r="F29" i="18" s="1"/>
  <c r="D37" i="18"/>
  <c r="E37" i="18"/>
  <c r="F37" i="18" s="1"/>
  <c r="D40" i="18"/>
  <c r="E40" i="18"/>
  <c r="K40" i="18" s="1"/>
  <c r="D43" i="18"/>
  <c r="E43" i="18"/>
  <c r="K43" i="18" s="1"/>
  <c r="CD22" i="18"/>
  <c r="AV22" i="18" s="1"/>
  <c r="CD21" i="18"/>
  <c r="AV21" i="18" s="1"/>
  <c r="AP29" i="18"/>
  <c r="D19" i="18"/>
  <c r="AP26" i="18"/>
  <c r="D26" i="18"/>
  <c r="N26" i="18" s="1"/>
  <c r="D30" i="18"/>
  <c r="D34" i="18"/>
  <c r="N34" i="18" s="1"/>
  <c r="AP17" i="18"/>
  <c r="D17" i="18"/>
  <c r="N17" i="18" s="1"/>
  <c r="AP21" i="18"/>
  <c r="D21" i="18"/>
  <c r="K21" i="18" s="1"/>
  <c r="AP41" i="18"/>
  <c r="D41" i="18"/>
  <c r="D25" i="18"/>
  <c r="D39" i="18"/>
  <c r="N39" i="18" s="1"/>
  <c r="D35" i="18"/>
  <c r="N35" i="18" s="1"/>
  <c r="AP31" i="18"/>
  <c r="D31" i="18"/>
  <c r="D33" i="18"/>
  <c r="N33" i="18" s="1"/>
  <c r="AP18" i="18"/>
  <c r="D18" i="18"/>
  <c r="D16" i="18"/>
  <c r="N16" i="18" s="1"/>
  <c r="D22" i="18"/>
  <c r="AP24" i="18"/>
  <c r="D24" i="18"/>
  <c r="D38" i="18"/>
  <c r="K38" i="18" s="1"/>
  <c r="D28" i="18"/>
  <c r="N28" i="18" s="1"/>
  <c r="D32" i="18"/>
  <c r="N32" i="18" s="1"/>
  <c r="D36" i="18"/>
  <c r="N36" i="18" s="1"/>
  <c r="D42" i="18"/>
  <c r="N42" i="18" s="1"/>
  <c r="AL17" i="18"/>
  <c r="AM17" i="18" s="1"/>
  <c r="AO17" i="18" s="1"/>
  <c r="AP35" i="18"/>
  <c r="AP19" i="18"/>
  <c r="AP28" i="18"/>
  <c r="AP32" i="18"/>
  <c r="AP38" i="18"/>
  <c r="F28" i="18"/>
  <c r="AF28" i="18" s="1"/>
  <c r="J25" i="18"/>
  <c r="F20" i="18"/>
  <c r="K20" i="18"/>
  <c r="AP20" i="18"/>
  <c r="AS21" i="18"/>
  <c r="J20" i="18"/>
  <c r="AK25" i="18"/>
  <c r="F23" i="18"/>
  <c r="K23" i="18"/>
  <c r="AK30" i="18"/>
  <c r="AP43" i="18"/>
  <c r="F43" i="18"/>
  <c r="R17" i="18"/>
  <c r="P18" i="18"/>
  <c r="V18" i="18" s="1"/>
  <c r="AS24" i="18"/>
  <c r="AP34" i="18"/>
  <c r="V17" i="18"/>
  <c r="AS27" i="18"/>
  <c r="F34" i="18"/>
  <c r="J37" i="18"/>
  <c r="J31" i="18"/>
  <c r="AL16" i="18"/>
  <c r="AM16" i="18" s="1"/>
  <c r="F26" i="18"/>
  <c r="K26" i="18"/>
  <c r="K37" i="18"/>
  <c r="AP37" i="18"/>
  <c r="AS39" i="18"/>
  <c r="R16" i="18"/>
  <c r="J26" i="18"/>
  <c r="AS33" i="18"/>
  <c r="AK39" i="18"/>
  <c r="AS30" i="18"/>
  <c r="F16" i="18"/>
  <c r="U16" i="18"/>
  <c r="AP16" i="18"/>
  <c r="U17" i="18"/>
  <c r="K17" i="18"/>
  <c r="AP23" i="18"/>
  <c r="AP40" i="18"/>
  <c r="F40" i="18"/>
  <c r="AK42" i="18"/>
  <c r="V16" i="18"/>
  <c r="J17" i="18"/>
  <c r="AS18" i="18"/>
  <c r="AK33" i="18"/>
  <c r="J34" i="18"/>
  <c r="AP30" i="18"/>
  <c r="AK32" i="18"/>
  <c r="AS36" i="18"/>
  <c r="AS42" i="18"/>
  <c r="J40" i="18"/>
  <c r="J43" i="18"/>
  <c r="F33" i="18"/>
  <c r="AK35" i="18"/>
  <c r="F36" i="18"/>
  <c r="F39" i="18"/>
  <c r="AP33" i="18"/>
  <c r="AP36" i="18"/>
  <c r="AP39" i="18"/>
  <c r="AP42" i="18"/>
  <c r="F35" i="18"/>
  <c r="N23" i="18" l="1"/>
  <c r="N20" i="18"/>
  <c r="N29" i="18"/>
  <c r="BX34" i="18"/>
  <c r="BX32" i="18" s="1"/>
  <c r="CA43" i="18"/>
  <c r="K29" i="18"/>
  <c r="N27" i="18"/>
  <c r="N43" i="18"/>
  <c r="K27" i="18"/>
  <c r="N40" i="18"/>
  <c r="L27" i="18"/>
  <c r="AG27" i="18" s="1"/>
  <c r="AF27" i="18"/>
  <c r="N37" i="18"/>
  <c r="K33" i="18"/>
  <c r="F32" i="18"/>
  <c r="K28" i="18"/>
  <c r="F17" i="18"/>
  <c r="K39" i="18"/>
  <c r="F42" i="18"/>
  <c r="AF42" i="18" s="1"/>
  <c r="N25" i="18"/>
  <c r="F25" i="18"/>
  <c r="K25" i="18"/>
  <c r="K34" i="18"/>
  <c r="F24" i="18"/>
  <c r="N24" i="18"/>
  <c r="K24" i="18"/>
  <c r="N30" i="18"/>
  <c r="K30" i="18"/>
  <c r="N41" i="18"/>
  <c r="K41" i="18"/>
  <c r="F41" i="18"/>
  <c r="F30" i="18"/>
  <c r="F22" i="18"/>
  <c r="N22" i="18"/>
  <c r="N31" i="18"/>
  <c r="K31" i="18"/>
  <c r="F31" i="18"/>
  <c r="F38" i="18"/>
  <c r="N38" i="18"/>
  <c r="K42" i="18"/>
  <c r="K22" i="18"/>
  <c r="N21" i="18"/>
  <c r="F21" i="18"/>
  <c r="K36" i="18"/>
  <c r="K16" i="18"/>
  <c r="K35" i="18"/>
  <c r="F18" i="18"/>
  <c r="N18" i="18"/>
  <c r="K18" i="18"/>
  <c r="F19" i="18"/>
  <c r="N19" i="18"/>
  <c r="K32" i="18"/>
  <c r="K19" i="18"/>
  <c r="AN17" i="18"/>
  <c r="BA17" i="18"/>
  <c r="AN16" i="18"/>
  <c r="L28" i="18"/>
  <c r="AG28" i="18" s="1"/>
  <c r="BA16" i="18"/>
  <c r="AF33" i="18"/>
  <c r="L33" i="18"/>
  <c r="AG33" i="18" s="1"/>
  <c r="AT17" i="18"/>
  <c r="AY17" i="18" s="1"/>
  <c r="CF17" i="18" s="1"/>
  <c r="CG17" i="18" s="1"/>
  <c r="T17" i="18"/>
  <c r="S17" i="18"/>
  <c r="BI17" i="18"/>
  <c r="L32" i="18"/>
  <c r="AG32" i="18" s="1"/>
  <c r="AF32" i="18"/>
  <c r="L16" i="18"/>
  <c r="AG16" i="18" s="1"/>
  <c r="AF16" i="18"/>
  <c r="L23" i="18"/>
  <c r="AG23" i="18" s="1"/>
  <c r="AF23" i="18"/>
  <c r="AZ17" i="18"/>
  <c r="M17" i="18" s="1"/>
  <c r="AF37" i="18"/>
  <c r="L37" i="18"/>
  <c r="AG37" i="18" s="1"/>
  <c r="AF34" i="18"/>
  <c r="L34" i="18"/>
  <c r="AG34" i="18" s="1"/>
  <c r="AF39" i="18"/>
  <c r="L39" i="18"/>
  <c r="AG39" i="18" s="1"/>
  <c r="L29" i="18"/>
  <c r="AG29" i="18" s="1"/>
  <c r="AF29" i="18"/>
  <c r="L20" i="18"/>
  <c r="AG20" i="18" s="1"/>
  <c r="AF20" i="18"/>
  <c r="AF36" i="18"/>
  <c r="L36" i="18"/>
  <c r="AG36" i="18" s="1"/>
  <c r="AT16" i="18"/>
  <c r="AY16" i="18" s="1"/>
  <c r="CF16" i="18" s="1"/>
  <c r="CG16" i="18" s="1"/>
  <c r="BI16" i="18"/>
  <c r="S16" i="18"/>
  <c r="L35" i="18"/>
  <c r="AG35" i="18" s="1"/>
  <c r="AF35" i="18"/>
  <c r="AF43" i="18"/>
  <c r="L43" i="18"/>
  <c r="AG43" i="18" s="1"/>
  <c r="T16" i="18"/>
  <c r="L26" i="18"/>
  <c r="AG26" i="18" s="1"/>
  <c r="AF26" i="18"/>
  <c r="AF40" i="18"/>
  <c r="L40" i="18"/>
  <c r="AG40" i="18" s="1"/>
  <c r="L17" i="18"/>
  <c r="AG17" i="18" s="1"/>
  <c r="AF17" i="18"/>
  <c r="AZ16" i="18"/>
  <c r="M16" i="18" s="1"/>
  <c r="AO16" i="18"/>
  <c r="P19" i="18"/>
  <c r="R18" i="18"/>
  <c r="BL18" i="18" s="1"/>
  <c r="AL18" i="18"/>
  <c r="AM18" i="18" s="1"/>
  <c r="U18" i="18"/>
  <c r="L42" i="18" l="1"/>
  <c r="AG42" i="18" s="1"/>
  <c r="L21" i="18"/>
  <c r="AG21" i="18" s="1"/>
  <c r="AF21" i="18"/>
  <c r="AF19" i="18"/>
  <c r="L19" i="18"/>
  <c r="AG19" i="18" s="1"/>
  <c r="AF38" i="18"/>
  <c r="L38" i="18"/>
  <c r="AG38" i="18" s="1"/>
  <c r="AF31" i="18"/>
  <c r="L31" i="18"/>
  <c r="AG31" i="18" s="1"/>
  <c r="L41" i="18"/>
  <c r="AG41" i="18" s="1"/>
  <c r="AF41" i="18"/>
  <c r="N45" i="18"/>
  <c r="L24" i="18"/>
  <c r="AG24" i="18" s="1"/>
  <c r="AF24" i="18"/>
  <c r="L18" i="18"/>
  <c r="AG18" i="18" s="1"/>
  <c r="AF18" i="18"/>
  <c r="AF22" i="18"/>
  <c r="L22" i="18"/>
  <c r="AG22" i="18" s="1"/>
  <c r="AF25" i="18"/>
  <c r="L25" i="18"/>
  <c r="AG25" i="18" s="1"/>
  <c r="AF30" i="18"/>
  <c r="L30" i="18"/>
  <c r="AG30" i="18" s="1"/>
  <c r="BA18" i="18"/>
  <c r="AE17" i="18"/>
  <c r="BI18" i="18"/>
  <c r="S18" i="18"/>
  <c r="AT18" i="18"/>
  <c r="AY18" i="18" s="1"/>
  <c r="CF18" i="18" s="1"/>
  <c r="CG18" i="18" s="1"/>
  <c r="AN18" i="18"/>
  <c r="T18" i="18"/>
  <c r="AO18" i="18"/>
  <c r="AZ18" i="18"/>
  <c r="M18" i="18" s="1"/>
  <c r="P20" i="18"/>
  <c r="V19" i="18"/>
  <c r="U19" i="18"/>
  <c r="R19" i="18"/>
  <c r="AL19" i="18"/>
  <c r="AM19" i="18" s="1"/>
  <c r="AE16" i="18"/>
  <c r="BT16" i="18"/>
  <c r="BS16" i="18"/>
  <c r="BK16" i="18"/>
  <c r="BJ16" i="18"/>
  <c r="BK17" i="18"/>
  <c r="BJ17" i="18"/>
  <c r="BT17" i="18"/>
  <c r="BS17" i="18"/>
  <c r="BM18" i="18" l="1"/>
  <c r="BO18" i="18" s="1"/>
  <c r="T19" i="18"/>
  <c r="BA19" i="18"/>
  <c r="BV17" i="18"/>
  <c r="BK18" i="18"/>
  <c r="BJ18" i="18"/>
  <c r="R20" i="18"/>
  <c r="P21" i="18"/>
  <c r="AR21" i="18" s="1"/>
  <c r="V20" i="18"/>
  <c r="AL20" i="18"/>
  <c r="AM20" i="18" s="1"/>
  <c r="U20" i="18"/>
  <c r="BV16" i="18"/>
  <c r="AZ19" i="18"/>
  <c r="M19" i="18" s="1"/>
  <c r="AO19" i="18"/>
  <c r="AN19" i="18"/>
  <c r="BI19" i="18"/>
  <c r="S19" i="18"/>
  <c r="AT19" i="18"/>
  <c r="AY19" i="18" s="1"/>
  <c r="CF19" i="18" s="1"/>
  <c r="CG19" i="18" s="1"/>
  <c r="AE18" i="18"/>
  <c r="BT18" i="18" l="1"/>
  <c r="BP18" i="18"/>
  <c r="BQ18" i="18" s="1"/>
  <c r="BS18" i="18"/>
  <c r="BU18" i="18" s="1"/>
  <c r="BV18" i="18" s="1"/>
  <c r="BW18" i="18" s="1"/>
  <c r="BW17" i="18"/>
  <c r="T20" i="18"/>
  <c r="BA20" i="18"/>
  <c r="AE19" i="18"/>
  <c r="BT19" i="18"/>
  <c r="BS19" i="18"/>
  <c r="AO20" i="18"/>
  <c r="AZ20" i="18"/>
  <c r="M20" i="18" s="1"/>
  <c r="BK19" i="18"/>
  <c r="BJ19" i="18"/>
  <c r="AL21" i="18"/>
  <c r="AM21" i="18" s="1"/>
  <c r="U21" i="18"/>
  <c r="W21" i="18" s="1"/>
  <c r="P22" i="18"/>
  <c r="AR22" i="18" s="1"/>
  <c r="R21" i="18"/>
  <c r="V21" i="18"/>
  <c r="AT20" i="18"/>
  <c r="AY20" i="18" s="1"/>
  <c r="CF20" i="18" s="1"/>
  <c r="CG20" i="18" s="1"/>
  <c r="S20" i="18"/>
  <c r="AN20" i="18"/>
  <c r="BI20" i="18"/>
  <c r="BB21" i="18" l="1"/>
  <c r="BH21" i="18"/>
  <c r="BA21" i="18"/>
  <c r="T21" i="18"/>
  <c r="AE20" i="18"/>
  <c r="P23" i="18"/>
  <c r="U22" i="18"/>
  <c r="W22" i="18" s="1"/>
  <c r="R22" i="18"/>
  <c r="AL22" i="18"/>
  <c r="AM22" i="18" s="1"/>
  <c r="V22" i="18"/>
  <c r="AO21" i="18"/>
  <c r="AZ21" i="18"/>
  <c r="M21" i="18" s="1"/>
  <c r="BI21" i="18"/>
  <c r="S21" i="18"/>
  <c r="AN21" i="18"/>
  <c r="AT21" i="18"/>
  <c r="AY21" i="18" s="1"/>
  <c r="CF21" i="18" s="1"/>
  <c r="CG21" i="18" s="1"/>
  <c r="BK20" i="18"/>
  <c r="BJ20" i="18"/>
  <c r="BT20" i="18"/>
  <c r="BS20" i="18"/>
  <c r="BV19" i="18"/>
  <c r="BW19" i="18" s="1"/>
  <c r="BB22" i="18" l="1"/>
  <c r="BH22" i="18"/>
  <c r="AE21" i="18"/>
  <c r="T22" i="18"/>
  <c r="BA22" i="18"/>
  <c r="BK21" i="18"/>
  <c r="BJ21" i="18"/>
  <c r="AZ22" i="18"/>
  <c r="M22" i="18" s="1"/>
  <c r="AO22" i="18"/>
  <c r="BT21" i="18"/>
  <c r="BS21" i="18"/>
  <c r="BC21" i="18"/>
  <c r="BV20" i="18"/>
  <c r="BW20" i="18" s="1"/>
  <c r="AN22" i="18"/>
  <c r="S22" i="18"/>
  <c r="BI22" i="18"/>
  <c r="AT22" i="18"/>
  <c r="AY22" i="18" s="1"/>
  <c r="CF22" i="18" s="1"/>
  <c r="CG22" i="18" s="1"/>
  <c r="R23" i="18"/>
  <c r="P24" i="18"/>
  <c r="V23" i="18"/>
  <c r="T23" i="18"/>
  <c r="AL23" i="18"/>
  <c r="AM23" i="18" s="1"/>
  <c r="U23" i="18"/>
  <c r="BA23" i="18" l="1"/>
  <c r="BL23" i="18"/>
  <c r="BV21" i="18"/>
  <c r="BW21" i="18" s="1"/>
  <c r="AL24" i="18"/>
  <c r="AM24" i="18" s="1"/>
  <c r="U24" i="18"/>
  <c r="P25" i="18"/>
  <c r="R24" i="18"/>
  <c r="V24" i="18"/>
  <c r="BK22" i="18"/>
  <c r="BJ22" i="18"/>
  <c r="BT22" i="18"/>
  <c r="BS22" i="18"/>
  <c r="BC22" i="18"/>
  <c r="AT23" i="18"/>
  <c r="AY23" i="18" s="1"/>
  <c r="CF23" i="18" s="1"/>
  <c r="CG23" i="18" s="1"/>
  <c r="S23" i="18"/>
  <c r="AN23" i="18"/>
  <c r="BI23" i="18"/>
  <c r="AE22" i="18"/>
  <c r="AO23" i="18"/>
  <c r="AZ23" i="18"/>
  <c r="M23" i="18" s="1"/>
  <c r="BA24" i="18" l="1"/>
  <c r="BL24" i="18"/>
  <c r="BM23" i="18"/>
  <c r="BO23" i="18" s="1"/>
  <c r="T24" i="18"/>
  <c r="BV22" i="18"/>
  <c r="BW22" i="18" s="1"/>
  <c r="AE23" i="18"/>
  <c r="BK23" i="18"/>
  <c r="BJ23" i="18"/>
  <c r="AZ24" i="18"/>
  <c r="M24" i="18" s="1"/>
  <c r="AO24" i="18"/>
  <c r="P26" i="18"/>
  <c r="U25" i="18"/>
  <c r="R25" i="18"/>
  <c r="AL25" i="18"/>
  <c r="AM25" i="18" s="1"/>
  <c r="V25" i="18"/>
  <c r="BI24" i="18"/>
  <c r="S24" i="18"/>
  <c r="AT24" i="18"/>
  <c r="AY24" i="18" s="1"/>
  <c r="CF24" i="18" s="1"/>
  <c r="CG24" i="18" s="1"/>
  <c r="AN24" i="18"/>
  <c r="BP23" i="18" l="1"/>
  <c r="BQ23" i="18" s="1"/>
  <c r="BT23" i="18"/>
  <c r="BS23" i="18"/>
  <c r="BU23" i="18" s="1"/>
  <c r="BV23" i="18" s="1"/>
  <c r="BW23" i="18" s="1"/>
  <c r="BM24" i="18"/>
  <c r="BO24" i="18" s="1"/>
  <c r="BA25" i="18"/>
  <c r="BL25" i="18"/>
  <c r="AZ25" i="18"/>
  <c r="M25" i="18" s="1"/>
  <c r="AO25" i="18"/>
  <c r="AN25" i="18"/>
  <c r="S25" i="18"/>
  <c r="BI25" i="18"/>
  <c r="AT25" i="18"/>
  <c r="AY25" i="18" s="1"/>
  <c r="CF25" i="18" s="1"/>
  <c r="CG25" i="18" s="1"/>
  <c r="R26" i="18"/>
  <c r="BL26" i="18" s="1"/>
  <c r="P27" i="18"/>
  <c r="V26" i="18"/>
  <c r="U26" i="18"/>
  <c r="AL26" i="18"/>
  <c r="AM26" i="18" s="1"/>
  <c r="BJ24" i="18"/>
  <c r="BK24" i="18"/>
  <c r="AE24" i="18"/>
  <c r="T25" i="18"/>
  <c r="BT24" i="18" l="1"/>
  <c r="BP24" i="18"/>
  <c r="BQ24" i="18" s="1"/>
  <c r="BS24" i="18"/>
  <c r="BU24" i="18" s="1"/>
  <c r="BV24" i="18" s="1"/>
  <c r="BW24" i="18" s="1"/>
  <c r="BM25" i="18"/>
  <c r="BO25" i="18" s="1"/>
  <c r="T26" i="18"/>
  <c r="BA26" i="18"/>
  <c r="AE25" i="18"/>
  <c r="BK25" i="18"/>
  <c r="BJ25" i="18"/>
  <c r="U27" i="18"/>
  <c r="P28" i="18"/>
  <c r="R27" i="18"/>
  <c r="BL27" i="18" s="1"/>
  <c r="AL27" i="18"/>
  <c r="AM27" i="18" s="1"/>
  <c r="V27" i="18"/>
  <c r="AO26" i="18"/>
  <c r="AZ26" i="18"/>
  <c r="M26" i="18" s="1"/>
  <c r="S26" i="18"/>
  <c r="BI26" i="18"/>
  <c r="AT26" i="18"/>
  <c r="AY26" i="18" s="1"/>
  <c r="CF26" i="18" s="1"/>
  <c r="CG26" i="18" s="1"/>
  <c r="AN26" i="18"/>
  <c r="BT25" i="18" l="1"/>
  <c r="BP25" i="18"/>
  <c r="BQ25" i="18" s="1"/>
  <c r="BS25" i="18"/>
  <c r="BM26" i="18"/>
  <c r="BO26" i="18" s="1"/>
  <c r="BU25" i="18"/>
  <c r="BV25" i="18" s="1"/>
  <c r="BW25" i="18" s="1"/>
  <c r="T27" i="18"/>
  <c r="BA27" i="18"/>
  <c r="BK26" i="18"/>
  <c r="BJ26" i="18"/>
  <c r="AZ27" i="18"/>
  <c r="M27" i="18" s="1"/>
  <c r="AO27" i="18"/>
  <c r="BI27" i="18"/>
  <c r="S27" i="18"/>
  <c r="AN27" i="18"/>
  <c r="AT27" i="18"/>
  <c r="AY27" i="18" s="1"/>
  <c r="CF27" i="18" s="1"/>
  <c r="CG27" i="18" s="1"/>
  <c r="AE26" i="18"/>
  <c r="P29" i="18"/>
  <c r="V28" i="18"/>
  <c r="U28" i="18"/>
  <c r="R28" i="18"/>
  <c r="AL28" i="18"/>
  <c r="AM28" i="18" s="1"/>
  <c r="BS26" i="18" l="1"/>
  <c r="BP26" i="18"/>
  <c r="BQ26" i="18" s="1"/>
  <c r="BT26" i="18"/>
  <c r="BM27" i="18"/>
  <c r="BO27" i="18" s="1"/>
  <c r="T28" i="18"/>
  <c r="BA28" i="18"/>
  <c r="AE27" i="18"/>
  <c r="BK27" i="18"/>
  <c r="BJ27" i="18"/>
  <c r="AZ28" i="18"/>
  <c r="M28" i="18" s="1"/>
  <c r="AO28" i="18"/>
  <c r="AN28" i="18"/>
  <c r="AT28" i="18"/>
  <c r="AY28" i="18" s="1"/>
  <c r="CF28" i="18" s="1"/>
  <c r="CG28" i="18" s="1"/>
  <c r="S28" i="18"/>
  <c r="BI28" i="18"/>
  <c r="BU26" i="18"/>
  <c r="BV26" i="18" s="1"/>
  <c r="BW26" i="18" s="1"/>
  <c r="R29" i="18"/>
  <c r="BL29" i="18" s="1"/>
  <c r="P30" i="18"/>
  <c r="V29" i="18"/>
  <c r="U29" i="18"/>
  <c r="AL29" i="18"/>
  <c r="AM29" i="18" s="1"/>
  <c r="BS27" i="18" l="1"/>
  <c r="BT27" i="18"/>
  <c r="BP27" i="18"/>
  <c r="BQ27" i="18" s="1"/>
  <c r="T29" i="18"/>
  <c r="BA29" i="18"/>
  <c r="BU27" i="18"/>
  <c r="BV27" i="18" s="1"/>
  <c r="BW27" i="18" s="1"/>
  <c r="BK28" i="18"/>
  <c r="BJ28" i="18"/>
  <c r="BT28" i="18"/>
  <c r="BS28" i="18"/>
  <c r="AO29" i="18"/>
  <c r="AZ29" i="18"/>
  <c r="M29" i="18" s="1"/>
  <c r="P31" i="18"/>
  <c r="R30" i="18"/>
  <c r="BL30" i="18" s="1"/>
  <c r="U30" i="18"/>
  <c r="V30" i="18"/>
  <c r="AL30" i="18"/>
  <c r="AM30" i="18" s="1"/>
  <c r="BI29" i="18"/>
  <c r="AT29" i="18"/>
  <c r="AY29" i="18" s="1"/>
  <c r="CF29" i="18" s="1"/>
  <c r="CG29" i="18" s="1"/>
  <c r="S29" i="18"/>
  <c r="AN29" i="18"/>
  <c r="AE28" i="18"/>
  <c r="BM29" i="18" l="1"/>
  <c r="BO29" i="18" s="1"/>
  <c r="T30" i="18"/>
  <c r="BA30" i="18"/>
  <c r="BV28" i="18"/>
  <c r="AE29" i="18"/>
  <c r="AO30" i="18"/>
  <c r="AZ30" i="18"/>
  <c r="M30" i="18" s="1"/>
  <c r="BK29" i="18"/>
  <c r="BJ29" i="18"/>
  <c r="BI30" i="18"/>
  <c r="S30" i="18"/>
  <c r="AT30" i="18"/>
  <c r="AY30" i="18" s="1"/>
  <c r="CF30" i="18" s="1"/>
  <c r="CG30" i="18" s="1"/>
  <c r="AN30" i="18"/>
  <c r="U31" i="18"/>
  <c r="R31" i="18"/>
  <c r="BL31" i="18" s="1"/>
  <c r="P32" i="18"/>
  <c r="V31" i="18"/>
  <c r="AL31" i="18"/>
  <c r="AM31" i="18" s="1"/>
  <c r="BW28" i="18" l="1"/>
  <c r="BP29" i="18"/>
  <c r="BQ29" i="18" s="1"/>
  <c r="BT29" i="18"/>
  <c r="BS29" i="18"/>
  <c r="BM30" i="18"/>
  <c r="BO30" i="18" s="1"/>
  <c r="T31" i="18"/>
  <c r="BA31" i="18"/>
  <c r="S31" i="18"/>
  <c r="BI31" i="18"/>
  <c r="AN31" i="18"/>
  <c r="AT31" i="18"/>
  <c r="AY31" i="18" s="1"/>
  <c r="CF31" i="18" s="1"/>
  <c r="CG31" i="18" s="1"/>
  <c r="AE30" i="18"/>
  <c r="R32" i="18"/>
  <c r="P33" i="18"/>
  <c r="AL32" i="18"/>
  <c r="AM32" i="18" s="1"/>
  <c r="V32" i="18"/>
  <c r="U32" i="18"/>
  <c r="BU29" i="18"/>
  <c r="BV29" i="18" s="1"/>
  <c r="BW29" i="18" s="1"/>
  <c r="BJ30" i="18"/>
  <c r="BK30" i="18"/>
  <c r="AZ31" i="18"/>
  <c r="M31" i="18" s="1"/>
  <c r="AO31" i="18"/>
  <c r="BT30" i="18" l="1"/>
  <c r="BP30" i="18"/>
  <c r="BQ30" i="18" s="1"/>
  <c r="BS30" i="18"/>
  <c r="BU30" i="18" s="1"/>
  <c r="BV30" i="18" s="1"/>
  <c r="BW30" i="18" s="1"/>
  <c r="BM31" i="18"/>
  <c r="BO31" i="18" s="1"/>
  <c r="T32" i="18"/>
  <c r="BL32" i="18"/>
  <c r="BA32" i="18"/>
  <c r="AE31" i="18"/>
  <c r="AO32" i="18"/>
  <c r="AZ32" i="18"/>
  <c r="M32" i="18" s="1"/>
  <c r="P34" i="18"/>
  <c r="R33" i="18"/>
  <c r="U33" i="18"/>
  <c r="AL33" i="18"/>
  <c r="AM33" i="18" s="1"/>
  <c r="V33" i="18"/>
  <c r="BI32" i="18"/>
  <c r="AN32" i="18"/>
  <c r="S32" i="18"/>
  <c r="AT32" i="18"/>
  <c r="AY32" i="18" s="1"/>
  <c r="CF32" i="18" s="1"/>
  <c r="CG32" i="18" s="1"/>
  <c r="BK31" i="18"/>
  <c r="BJ31" i="18"/>
  <c r="BT31" i="18" l="1"/>
  <c r="BS31" i="18"/>
  <c r="BP31" i="18"/>
  <c r="BQ31" i="18" s="1"/>
  <c r="T33" i="18"/>
  <c r="BL33" i="18"/>
  <c r="BM32" i="18"/>
  <c r="BO32" i="18" s="1"/>
  <c r="BA33" i="18"/>
  <c r="AE32" i="18"/>
  <c r="BK32" i="18"/>
  <c r="BJ32" i="18"/>
  <c r="AO33" i="18"/>
  <c r="AZ33" i="18"/>
  <c r="M33" i="18" s="1"/>
  <c r="BI33" i="18"/>
  <c r="S33" i="18"/>
  <c r="AN33" i="18"/>
  <c r="AT33" i="18"/>
  <c r="AY33" i="18" s="1"/>
  <c r="CF33" i="18" s="1"/>
  <c r="CG33" i="18" s="1"/>
  <c r="R34" i="18"/>
  <c r="BL34" i="18" s="1"/>
  <c r="P35" i="18"/>
  <c r="U34" i="18"/>
  <c r="V34" i="18"/>
  <c r="AL34" i="18"/>
  <c r="AM34" i="18" s="1"/>
  <c r="BU31" i="18"/>
  <c r="BV31" i="18" s="1"/>
  <c r="BW31" i="18" s="1"/>
  <c r="BS32" i="18" l="1"/>
  <c r="BT32" i="18"/>
  <c r="BP32" i="18"/>
  <c r="BQ32" i="18" s="1"/>
  <c r="BM33" i="18"/>
  <c r="BO33" i="18" s="1"/>
  <c r="T34" i="18"/>
  <c r="BA34" i="18"/>
  <c r="BU32" i="18"/>
  <c r="BV32" i="18" s="1"/>
  <c r="BW32" i="18" s="1"/>
  <c r="BY16" i="18" s="1"/>
  <c r="R35" i="18"/>
  <c r="BL35" i="18" s="1"/>
  <c r="P36" i="18"/>
  <c r="V35" i="18"/>
  <c r="AL35" i="18"/>
  <c r="AM35" i="18" s="1"/>
  <c r="U35" i="18"/>
  <c r="BK33" i="18"/>
  <c r="BJ33" i="18"/>
  <c r="S34" i="18"/>
  <c r="AN34" i="18"/>
  <c r="BI34" i="18"/>
  <c r="AT34" i="18"/>
  <c r="AY34" i="18" s="1"/>
  <c r="CF34" i="18" s="1"/>
  <c r="CG34" i="18" s="1"/>
  <c r="AE33" i="18"/>
  <c r="AZ34" i="18"/>
  <c r="M34" i="18" s="1"/>
  <c r="AO34" i="18"/>
  <c r="BY18" i="18" l="1"/>
  <c r="BY23" i="18"/>
  <c r="BY26" i="18"/>
  <c r="BY28" i="18"/>
  <c r="BY22" i="18"/>
  <c r="BY24" i="18"/>
  <c r="BY25" i="18"/>
  <c r="BY27" i="18"/>
  <c r="BY21" i="18"/>
  <c r="BY29" i="18"/>
  <c r="BY30" i="18"/>
  <c r="BY19" i="18"/>
  <c r="BY31" i="18"/>
  <c r="BY20" i="18"/>
  <c r="BY32" i="18"/>
  <c r="BY17" i="18"/>
  <c r="BS33" i="18"/>
  <c r="BT33" i="18"/>
  <c r="BP33" i="18"/>
  <c r="BQ33" i="18" s="1"/>
  <c r="BM34" i="18"/>
  <c r="BO34" i="18" s="1"/>
  <c r="BA35" i="18"/>
  <c r="AE34" i="18"/>
  <c r="BU33" i="18"/>
  <c r="BV33" i="18" s="1"/>
  <c r="BW33" i="18" s="1"/>
  <c r="P37" i="18"/>
  <c r="R36" i="18"/>
  <c r="BL36" i="18" s="1"/>
  <c r="AL36" i="18"/>
  <c r="AM36" i="18" s="1"/>
  <c r="U36" i="18"/>
  <c r="V36" i="18"/>
  <c r="BI35" i="18"/>
  <c r="AN35" i="18"/>
  <c r="AT35" i="18"/>
  <c r="AY35" i="18" s="1"/>
  <c r="CF35" i="18" s="1"/>
  <c r="CG35" i="18" s="1"/>
  <c r="S35" i="18"/>
  <c r="AO35" i="18"/>
  <c r="AZ35" i="18"/>
  <c r="M35" i="18" s="1"/>
  <c r="BK34" i="18"/>
  <c r="BJ34" i="18"/>
  <c r="T35" i="18"/>
  <c r="BS34" i="18" l="1"/>
  <c r="BP34" i="18"/>
  <c r="BQ34" i="18" s="1"/>
  <c r="BT34" i="18"/>
  <c r="BM35" i="18"/>
  <c r="BO35" i="18" s="1"/>
  <c r="T36" i="18"/>
  <c r="BA36" i="18"/>
  <c r="BU34" i="18"/>
  <c r="BV34" i="18" s="1"/>
  <c r="BW34" i="18" s="1"/>
  <c r="AE35" i="18"/>
  <c r="BJ35" i="18"/>
  <c r="BK35" i="18"/>
  <c r="R37" i="18"/>
  <c r="P38" i="18"/>
  <c r="V37" i="18"/>
  <c r="AL37" i="18"/>
  <c r="AM37" i="18" s="1"/>
  <c r="U37" i="18"/>
  <c r="AO36" i="18"/>
  <c r="AZ36" i="18"/>
  <c r="M36" i="18" s="1"/>
  <c r="BI36" i="18"/>
  <c r="S36" i="18"/>
  <c r="AT36" i="18"/>
  <c r="AY36" i="18" s="1"/>
  <c r="CF36" i="18" s="1"/>
  <c r="CG36" i="18" s="1"/>
  <c r="AN36" i="18"/>
  <c r="BT35" i="18" l="1"/>
  <c r="BS35" i="18"/>
  <c r="BP35" i="18"/>
  <c r="BQ35" i="18" s="1"/>
  <c r="BM36" i="18"/>
  <c r="BO36" i="18" s="1"/>
  <c r="T37" i="18"/>
  <c r="BA37" i="18"/>
  <c r="AZ37" i="18"/>
  <c r="M37" i="18" s="1"/>
  <c r="AO37" i="18"/>
  <c r="U38" i="18"/>
  <c r="R38" i="18"/>
  <c r="BL38" i="18" s="1"/>
  <c r="P39" i="18"/>
  <c r="AL38" i="18"/>
  <c r="AM38" i="18" s="1"/>
  <c r="V38" i="18"/>
  <c r="AT37" i="18"/>
  <c r="AY37" i="18" s="1"/>
  <c r="CF37" i="18" s="1"/>
  <c r="CG37" i="18" s="1"/>
  <c r="BI37" i="18"/>
  <c r="S37" i="18"/>
  <c r="AN37" i="18"/>
  <c r="BK36" i="18"/>
  <c r="BJ36" i="18"/>
  <c r="AE36" i="18"/>
  <c r="BU35" i="18"/>
  <c r="BV35" i="18" s="1"/>
  <c r="BW35" i="18" s="1"/>
  <c r="BT36" i="18" l="1"/>
  <c r="BS36" i="18"/>
  <c r="BP36" i="18"/>
  <c r="BQ36" i="18" s="1"/>
  <c r="BA38" i="18"/>
  <c r="BU36" i="18"/>
  <c r="BV36" i="18" s="1"/>
  <c r="BW36" i="18" s="1"/>
  <c r="AE37" i="18"/>
  <c r="BT37" i="18"/>
  <c r="BS37" i="18"/>
  <c r="BK37" i="18"/>
  <c r="BJ37" i="18"/>
  <c r="BI38" i="18"/>
  <c r="S38" i="18"/>
  <c r="AT38" i="18"/>
  <c r="AY38" i="18" s="1"/>
  <c r="CF38" i="18" s="1"/>
  <c r="CG38" i="18" s="1"/>
  <c r="AN38" i="18"/>
  <c r="T38" i="18"/>
  <c r="AO38" i="18"/>
  <c r="AZ38" i="18"/>
  <c r="M38" i="18" s="1"/>
  <c r="P40" i="18"/>
  <c r="R39" i="18"/>
  <c r="BL39" i="18" s="1"/>
  <c r="T39" i="18"/>
  <c r="U39" i="18"/>
  <c r="V39" i="18"/>
  <c r="AL39" i="18"/>
  <c r="AM39" i="18" s="1"/>
  <c r="BM38" i="18" l="1"/>
  <c r="BO38" i="18" s="1"/>
  <c r="AE38" i="18"/>
  <c r="BA39" i="18"/>
  <c r="BV37" i="18"/>
  <c r="BW37" i="18" s="1"/>
  <c r="R40" i="18"/>
  <c r="BL40" i="18" s="1"/>
  <c r="P41" i="18"/>
  <c r="AL40" i="18"/>
  <c r="AM40" i="18" s="1"/>
  <c r="V40" i="18"/>
  <c r="U40" i="18"/>
  <c r="BK38" i="18"/>
  <c r="BJ38" i="18"/>
  <c r="AO39" i="18"/>
  <c r="AZ39" i="18"/>
  <c r="M39" i="18" s="1"/>
  <c r="BI39" i="18"/>
  <c r="S39" i="18"/>
  <c r="AT39" i="18"/>
  <c r="AY39" i="18" s="1"/>
  <c r="CF39" i="18" s="1"/>
  <c r="CG39" i="18" s="1"/>
  <c r="AN39" i="18"/>
  <c r="BP38" i="18" l="1"/>
  <c r="BQ38" i="18" s="1"/>
  <c r="BT38" i="18"/>
  <c r="BS38" i="18"/>
  <c r="BM39" i="18"/>
  <c r="BO39" i="18" s="1"/>
  <c r="BA40" i="18"/>
  <c r="AT40" i="18"/>
  <c r="AY40" i="18" s="1"/>
  <c r="CF40" i="18" s="1"/>
  <c r="CG40" i="18" s="1"/>
  <c r="BI40" i="18"/>
  <c r="S40" i="18"/>
  <c r="AN40" i="18"/>
  <c r="AZ40" i="18"/>
  <c r="M40" i="18" s="1"/>
  <c r="AO40" i="18"/>
  <c r="BK39" i="18"/>
  <c r="BJ39" i="18"/>
  <c r="T40" i="18"/>
  <c r="AE39" i="18"/>
  <c r="AL41" i="18"/>
  <c r="AM41" i="18" s="1"/>
  <c r="R41" i="18"/>
  <c r="P42" i="18"/>
  <c r="V41" i="18"/>
  <c r="U41" i="18"/>
  <c r="BU38" i="18" l="1"/>
  <c r="BV38" i="18" s="1"/>
  <c r="BW38" i="18" s="1"/>
  <c r="BS39" i="18"/>
  <c r="BT39" i="18"/>
  <c r="BP39" i="18"/>
  <c r="BQ39" i="18" s="1"/>
  <c r="BM40" i="18"/>
  <c r="BO40" i="18" s="1"/>
  <c r="T41" i="18"/>
  <c r="BA41" i="18"/>
  <c r="BU39" i="18"/>
  <c r="BV39" i="18" s="1"/>
  <c r="BW39" i="18" s="1"/>
  <c r="P43" i="18"/>
  <c r="R42" i="18"/>
  <c r="V42" i="18"/>
  <c r="AL42" i="18"/>
  <c r="AM42" i="18" s="1"/>
  <c r="U42" i="18"/>
  <c r="BI41" i="18"/>
  <c r="S41" i="18"/>
  <c r="AT41" i="18"/>
  <c r="AY41" i="18" s="1"/>
  <c r="CF41" i="18" s="1"/>
  <c r="CG41" i="18" s="1"/>
  <c r="AN41" i="18"/>
  <c r="AO41" i="18"/>
  <c r="AZ41" i="18"/>
  <c r="M41" i="18" s="1"/>
  <c r="BK40" i="18"/>
  <c r="BJ40" i="18"/>
  <c r="AE40" i="18"/>
  <c r="BP40" i="18" l="1"/>
  <c r="BQ40" i="18" s="1"/>
  <c r="BT40" i="18"/>
  <c r="BS40" i="18"/>
  <c r="T42" i="18"/>
  <c r="BL42" i="18"/>
  <c r="AE41" i="18"/>
  <c r="BA42" i="18"/>
  <c r="BU40" i="18"/>
  <c r="BV40" i="18" s="1"/>
  <c r="BW40" i="18" s="1"/>
  <c r="R43" i="18"/>
  <c r="BL43" i="18" s="1"/>
  <c r="AL43" i="18"/>
  <c r="AM43" i="18" s="1"/>
  <c r="U43" i="18"/>
  <c r="V43" i="18"/>
  <c r="BT41" i="18"/>
  <c r="BS41" i="18"/>
  <c r="BV41" i="18" s="1"/>
  <c r="BK41" i="18"/>
  <c r="BJ41" i="18"/>
  <c r="AO42" i="18"/>
  <c r="AZ42" i="18"/>
  <c r="M42" i="18" s="1"/>
  <c r="BI42" i="18"/>
  <c r="S42" i="18"/>
  <c r="AT42" i="18"/>
  <c r="AY42" i="18" s="1"/>
  <c r="CF42" i="18" s="1"/>
  <c r="CG42" i="18" s="1"/>
  <c r="AN42" i="18"/>
  <c r="BM42" i="18" l="1"/>
  <c r="BO42" i="18" s="1"/>
  <c r="BW41" i="18"/>
  <c r="BA43" i="18"/>
  <c r="AE42" i="18"/>
  <c r="AT43" i="18"/>
  <c r="AY43" i="18" s="1"/>
  <c r="CF43" i="18" s="1"/>
  <c r="CG43" i="18" s="1"/>
  <c r="BI43" i="18"/>
  <c r="AN43" i="18"/>
  <c r="S43" i="18"/>
  <c r="AZ43" i="18"/>
  <c r="M43" i="18" s="1"/>
  <c r="AO43" i="18"/>
  <c r="BK42" i="18"/>
  <c r="BJ42" i="18"/>
  <c r="T43" i="18"/>
  <c r="CB17" i="18" l="1"/>
  <c r="CB20" i="18"/>
  <c r="CB29" i="18"/>
  <c r="CB27" i="18"/>
  <c r="CB18" i="18"/>
  <c r="CB23" i="18"/>
  <c r="CB25" i="18"/>
  <c r="CB26" i="18"/>
  <c r="CB19" i="18"/>
  <c r="CB21" i="18"/>
  <c r="CB24" i="18"/>
  <c r="CB28" i="18"/>
  <c r="CB22" i="18"/>
  <c r="CB41" i="18"/>
  <c r="CB30" i="18"/>
  <c r="CB31" i="18"/>
  <c r="CB32" i="18"/>
  <c r="CB33" i="18"/>
  <c r="CB34" i="18"/>
  <c r="CB35" i="18"/>
  <c r="CB36" i="18"/>
  <c r="CB37" i="18"/>
  <c r="CB38" i="18"/>
  <c r="CB39" i="18"/>
  <c r="CB40" i="18"/>
  <c r="BS42" i="18"/>
  <c r="BT42" i="18"/>
  <c r="BP42" i="18"/>
  <c r="BQ42" i="18" s="1"/>
  <c r="BM43" i="18"/>
  <c r="BO43" i="18" s="1"/>
  <c r="AE43" i="18"/>
  <c r="BK43" i="18"/>
  <c r="BJ43" i="18"/>
  <c r="BU42" i="18"/>
  <c r="BV42" i="18" s="1"/>
  <c r="BW42" i="18" s="1"/>
  <c r="BS43" i="18" l="1"/>
  <c r="BP43" i="18"/>
  <c r="BQ43" i="18" s="1"/>
  <c r="BT43" i="18"/>
  <c r="S33" i="6"/>
  <c r="Q33" i="6"/>
  <c r="O33" i="6"/>
  <c r="N33" i="6"/>
  <c r="S32" i="6"/>
  <c r="Q32" i="6"/>
  <c r="O32" i="6"/>
  <c r="N32" i="6"/>
  <c r="S31" i="6"/>
  <c r="Q31" i="6"/>
  <c r="O31" i="6"/>
  <c r="N31" i="6"/>
  <c r="S30" i="6"/>
  <c r="Q30" i="6"/>
  <c r="O30" i="6"/>
  <c r="N30" i="6"/>
  <c r="S29" i="6"/>
  <c r="Q29" i="6"/>
  <c r="O29" i="6"/>
  <c r="N29" i="6"/>
  <c r="S28" i="6"/>
  <c r="Q28" i="6"/>
  <c r="O28" i="6"/>
  <c r="N28" i="6"/>
  <c r="S27" i="6"/>
  <c r="Q27" i="6"/>
  <c r="O27" i="6"/>
  <c r="N27" i="6"/>
  <c r="S26" i="6"/>
  <c r="Q26" i="6"/>
  <c r="O26" i="6"/>
  <c r="N26" i="6"/>
  <c r="S25" i="6"/>
  <c r="Q25" i="6"/>
  <c r="O25" i="6"/>
  <c r="N25" i="6"/>
  <c r="S24" i="6"/>
  <c r="Q24" i="6"/>
  <c r="O24" i="6"/>
  <c r="N24" i="6"/>
  <c r="S23" i="6"/>
  <c r="Q23" i="6"/>
  <c r="O23" i="6"/>
  <c r="N23" i="6"/>
  <c r="S22" i="6"/>
  <c r="Q22" i="6"/>
  <c r="O22" i="6"/>
  <c r="N22" i="6"/>
  <c r="S21" i="6"/>
  <c r="Q21" i="6"/>
  <c r="O21" i="6"/>
  <c r="N21" i="6"/>
  <c r="S20" i="6"/>
  <c r="Q20" i="6"/>
  <c r="O20" i="6"/>
  <c r="N20" i="6"/>
  <c r="S19" i="6"/>
  <c r="Q19" i="6"/>
  <c r="O19" i="6"/>
  <c r="N19" i="6"/>
  <c r="S18" i="6"/>
  <c r="Q18" i="6"/>
  <c r="O18" i="6"/>
  <c r="N18" i="6"/>
  <c r="S17" i="6"/>
  <c r="Q17" i="6"/>
  <c r="O17" i="6"/>
  <c r="N17" i="6"/>
  <c r="S16" i="6"/>
  <c r="Q16" i="6"/>
  <c r="O16" i="6"/>
  <c r="N16" i="6"/>
  <c r="S15" i="6"/>
  <c r="Q15" i="6"/>
  <c r="O15" i="6"/>
  <c r="N15" i="6"/>
  <c r="E15" i="6"/>
  <c r="S14" i="6"/>
  <c r="Q14" i="6"/>
  <c r="O14" i="6"/>
  <c r="N14" i="6"/>
  <c r="E14" i="6"/>
  <c r="S13" i="6"/>
  <c r="Q13" i="6"/>
  <c r="O13" i="6"/>
  <c r="N13" i="6"/>
  <c r="E13" i="6"/>
  <c r="S12" i="6"/>
  <c r="Q12" i="6"/>
  <c r="O12" i="6"/>
  <c r="N12" i="6"/>
  <c r="E12" i="6"/>
  <c r="S11" i="6"/>
  <c r="Q11" i="6"/>
  <c r="O11" i="6"/>
  <c r="N11" i="6"/>
  <c r="E11" i="6"/>
  <c r="S10" i="6"/>
  <c r="Q10" i="6"/>
  <c r="O10" i="6"/>
  <c r="N10" i="6"/>
  <c r="E10" i="6"/>
  <c r="S9" i="6"/>
  <c r="Q9" i="6"/>
  <c r="O9" i="6"/>
  <c r="N9" i="6"/>
  <c r="E9" i="6"/>
  <c r="S8" i="6"/>
  <c r="Q8" i="6"/>
  <c r="O8" i="6"/>
  <c r="N8" i="6"/>
  <c r="E8" i="6"/>
  <c r="S7" i="6"/>
  <c r="Q7" i="6"/>
  <c r="O7" i="6"/>
  <c r="N7" i="6"/>
  <c r="E7" i="6"/>
  <c r="R6" i="6"/>
  <c r="Q6" i="6"/>
  <c r="O6" i="6"/>
  <c r="N6" i="6"/>
  <c r="E6" i="6"/>
  <c r="BU43" i="18" l="1"/>
  <c r="BV43" i="18" s="1"/>
  <c r="BW43" i="18" s="1"/>
  <c r="P13" i="6"/>
  <c r="P16" i="6"/>
  <c r="D16" i="6" s="1"/>
  <c r="E16" i="6" s="1"/>
  <c r="P11" i="6"/>
  <c r="P8" i="6"/>
  <c r="P31" i="6"/>
  <c r="P12" i="6"/>
  <c r="P18" i="6"/>
  <c r="D18" i="6" s="1"/>
  <c r="E18" i="6" s="1"/>
  <c r="P23" i="6"/>
  <c r="T23" i="6" s="1"/>
  <c r="P28" i="6"/>
  <c r="P21" i="6"/>
  <c r="P10" i="6"/>
  <c r="T10" i="6" s="1"/>
  <c r="P9" i="6"/>
  <c r="P22" i="6"/>
  <c r="T22" i="6" s="1"/>
  <c r="P26" i="6"/>
  <c r="P7" i="6"/>
  <c r="P25" i="6"/>
  <c r="P20" i="6"/>
  <c r="P30" i="6"/>
  <c r="T30" i="6" s="1"/>
  <c r="P19" i="6"/>
  <c r="P29" i="6"/>
  <c r="T13" i="6"/>
  <c r="P15" i="6"/>
  <c r="P14" i="6"/>
  <c r="P27" i="6"/>
  <c r="D27" i="6" s="1"/>
  <c r="E27" i="6" s="1"/>
  <c r="P6" i="6"/>
  <c r="P32" i="6"/>
  <c r="P17" i="6"/>
  <c r="P33" i="6"/>
  <c r="T11" i="6"/>
  <c r="P24" i="6"/>
  <c r="D23" i="6" l="1"/>
  <c r="E23" i="6" s="1"/>
  <c r="T6" i="6"/>
  <c r="D21" i="6"/>
  <c r="E21" i="6" s="1"/>
  <c r="T28" i="6"/>
  <c r="T21" i="6"/>
  <c r="D28" i="6"/>
  <c r="E28" i="6" s="1"/>
  <c r="T15" i="6"/>
  <c r="T9" i="6"/>
  <c r="D31" i="6"/>
  <c r="E31" i="6" s="1"/>
  <c r="T16" i="6"/>
  <c r="T32" i="6"/>
  <c r="T31" i="6"/>
  <c r="T14" i="6"/>
  <c r="T8" i="6"/>
  <c r="T20" i="6"/>
  <c r="D32" i="6"/>
  <c r="E32" i="6" s="1"/>
  <c r="T7" i="6"/>
  <c r="T33" i="6"/>
  <c r="T18" i="6"/>
  <c r="D30" i="6"/>
  <c r="E30" i="6" s="1"/>
  <c r="D19" i="6"/>
  <c r="E19" i="6" s="1"/>
  <c r="T17" i="6"/>
  <c r="T26" i="6"/>
  <c r="D26" i="6"/>
  <c r="E26" i="6" s="1"/>
  <c r="D22" i="6"/>
  <c r="E22" i="6" s="1"/>
  <c r="D25" i="6"/>
  <c r="E25" i="6" s="1"/>
  <c r="T12" i="6"/>
  <c r="T25" i="6"/>
  <c r="D20" i="6"/>
  <c r="E20" i="6" s="1"/>
  <c r="D33" i="6"/>
  <c r="E33" i="6" s="1"/>
  <c r="D17" i="6"/>
  <c r="E17" i="6" s="1"/>
  <c r="D29" i="6"/>
  <c r="E29" i="6" s="1"/>
  <c r="T19" i="6"/>
  <c r="T29" i="6"/>
  <c r="T27" i="6"/>
  <c r="D24" i="6"/>
  <c r="E24" i="6" s="1"/>
  <c r="T24" i="6"/>
  <c r="M45" i="18" l="1"/>
  <c r="T12" i="38"/>
  <c r="U12" i="38" s="1"/>
  <c r="T9" i="38"/>
  <c r="U9" i="38" s="1"/>
  <c r="T8" i="38"/>
  <c r="U8" i="38" s="1"/>
  <c r="T10" i="38"/>
  <c r="U10" i="38" s="1"/>
  <c r="T11" i="38"/>
  <c r="U11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LGMC</author>
  </authors>
  <commentList>
    <comment ref="E6" authorId="0" shapeId="0" xr:uid="{0455E1B7-A610-44A6-955A-AAC021B2C993}">
      <text>
        <r>
          <rPr>
            <b/>
            <sz val="8"/>
            <color indexed="8"/>
            <rFont val="Tahoma"/>
            <family val="2"/>
          </rPr>
          <t>LGMC:</t>
        </r>
        <r>
          <rPr>
            <sz val="8"/>
            <color indexed="8"/>
            <rFont val="Tahoma"/>
            <family val="2"/>
          </rPr>
          <t xml:space="preserve">
Rf = ft / qt x 100</t>
        </r>
      </text>
    </comment>
    <comment ref="V6" authorId="0" shapeId="0" xr:uid="{0DAD8584-19E8-4952-9D1B-469F37AB58EB}">
      <text>
        <r>
          <rPr>
            <b/>
            <sz val="8"/>
            <color indexed="8"/>
            <rFont val="Tahoma"/>
            <family val="2"/>
          </rPr>
          <t>LGMC:</t>
        </r>
        <r>
          <rPr>
            <sz val="8"/>
            <color indexed="8"/>
            <rFont val="Tahoma"/>
            <family val="2"/>
          </rPr>
          <t xml:space="preserve">
Rf = ft / qt x 100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LGMC</author>
  </authors>
  <commentList>
    <comment ref="E6" authorId="0" shapeId="0" xr:uid="{0ED254AF-FBA3-4007-AA3C-5B90E779BDB4}">
      <text>
        <r>
          <rPr>
            <b/>
            <sz val="8"/>
            <color indexed="8"/>
            <rFont val="Tahoma"/>
            <family val="2"/>
          </rPr>
          <t>LGMC:</t>
        </r>
        <r>
          <rPr>
            <sz val="8"/>
            <color indexed="8"/>
            <rFont val="Tahoma"/>
            <family val="2"/>
          </rPr>
          <t xml:space="preserve">
Rf = ft / qt x 100</t>
        </r>
      </text>
    </comment>
    <comment ref="V6" authorId="0" shapeId="0" xr:uid="{CBC81DD9-67B4-4B31-A104-D467B8B2AF5A}">
      <text>
        <r>
          <rPr>
            <b/>
            <sz val="8"/>
            <color indexed="8"/>
            <rFont val="Tahoma"/>
            <family val="2"/>
          </rPr>
          <t>LGMC:</t>
        </r>
        <r>
          <rPr>
            <sz val="8"/>
            <color indexed="8"/>
            <rFont val="Tahoma"/>
            <family val="2"/>
          </rPr>
          <t xml:space="preserve">
Rf = ft / qt x 100</t>
        </r>
      </text>
    </comment>
  </commentList>
</comments>
</file>

<file path=xl/sharedStrings.xml><?xml version="1.0" encoding="utf-8"?>
<sst xmlns="http://schemas.openxmlformats.org/spreadsheetml/2006/main" count="1133" uniqueCount="360">
  <si>
    <t>Jefferies et al.</t>
  </si>
  <si>
    <t xml:space="preserve"> Jefferies et al.</t>
  </si>
  <si>
    <t>Bustamante</t>
  </si>
  <si>
    <t>Togliani (2016)</t>
  </si>
  <si>
    <t>(mod. Togliani)</t>
  </si>
  <si>
    <t>Ladd et al.</t>
  </si>
  <si>
    <t>Mayne et al.</t>
  </si>
  <si>
    <r>
      <t>N</t>
    </r>
    <r>
      <rPr>
        <b/>
        <vertAlign val="subscript"/>
        <sz val="14"/>
        <color indexed="63"/>
        <rFont val="Tahoma"/>
        <family val="2"/>
      </rPr>
      <t>30</t>
    </r>
  </si>
  <si>
    <r>
      <t>C</t>
    </r>
    <r>
      <rPr>
        <b/>
        <vertAlign val="subscript"/>
        <sz val="12"/>
        <color indexed="63"/>
        <rFont val="Tahoma"/>
        <family val="2"/>
      </rPr>
      <t>N</t>
    </r>
  </si>
  <si>
    <r>
      <t>N</t>
    </r>
    <r>
      <rPr>
        <b/>
        <vertAlign val="subscript"/>
        <sz val="14"/>
        <color indexed="63"/>
        <rFont val="Tahoma"/>
        <family val="2"/>
      </rPr>
      <t>1</t>
    </r>
    <r>
      <rPr>
        <b/>
        <sz val="11"/>
        <color indexed="63"/>
        <rFont val="Tahoma"/>
        <family val="2"/>
      </rPr>
      <t>,</t>
    </r>
    <r>
      <rPr>
        <b/>
        <vertAlign val="subscript"/>
        <sz val="14"/>
        <color indexed="63"/>
        <rFont val="Tahoma"/>
        <family val="2"/>
      </rPr>
      <t xml:space="preserve">60 </t>
    </r>
  </si>
  <si>
    <r>
      <t>a</t>
    </r>
    <r>
      <rPr>
        <b/>
        <sz val="11"/>
        <color indexed="12"/>
        <rFont val="Tahoma"/>
        <family val="2"/>
      </rPr>
      <t xml:space="preserve"> (Guida)</t>
    </r>
  </si>
  <si>
    <t>Zone, Ic (Guida)</t>
  </si>
  <si>
    <t>USCS</t>
  </si>
  <si>
    <t>a</t>
  </si>
  <si>
    <t>Zona</t>
  </si>
  <si>
    <r>
      <t>I</t>
    </r>
    <r>
      <rPr>
        <b/>
        <vertAlign val="subscript"/>
        <sz val="14"/>
        <color indexed="12"/>
        <rFont val="Tahoma"/>
        <family val="2"/>
      </rPr>
      <t>c</t>
    </r>
  </si>
  <si>
    <t xml:space="preserve">GWT </t>
  </si>
  <si>
    <r>
      <t>s</t>
    </r>
    <r>
      <rPr>
        <vertAlign val="subscript"/>
        <sz val="12"/>
        <color indexed="63"/>
        <rFont val="Tahoma"/>
        <family val="2"/>
      </rPr>
      <t>v</t>
    </r>
    <r>
      <rPr>
        <sz val="11"/>
        <color indexed="63"/>
        <rFont val="Tahoma"/>
        <family val="2"/>
      </rPr>
      <t xml:space="preserve"> </t>
    </r>
  </si>
  <si>
    <r>
      <t>u</t>
    </r>
    <r>
      <rPr>
        <vertAlign val="subscript"/>
        <sz val="12"/>
        <color indexed="63"/>
        <rFont val="Tahoma"/>
        <family val="2"/>
      </rPr>
      <t>0</t>
    </r>
  </si>
  <si>
    <r>
      <t>s</t>
    </r>
    <r>
      <rPr>
        <sz val="12"/>
        <color indexed="63"/>
        <rFont val="Tahoma"/>
        <family val="2"/>
      </rPr>
      <t>'</t>
    </r>
    <r>
      <rPr>
        <vertAlign val="subscript"/>
        <sz val="12"/>
        <color indexed="63"/>
        <rFont val="Tahoma"/>
        <family val="2"/>
      </rPr>
      <t>v</t>
    </r>
    <r>
      <rPr>
        <sz val="11"/>
        <color indexed="63"/>
        <rFont val="Tahoma"/>
        <family val="2"/>
      </rPr>
      <t xml:space="preserve"> </t>
    </r>
  </si>
  <si>
    <r>
      <t>q</t>
    </r>
    <r>
      <rPr>
        <b/>
        <vertAlign val="subscript"/>
        <sz val="12"/>
        <color indexed="17"/>
        <rFont val="Tahoma"/>
        <family val="2"/>
      </rPr>
      <t>c</t>
    </r>
    <r>
      <rPr>
        <b/>
        <sz val="12"/>
        <color indexed="17"/>
        <rFont val="Tahoma"/>
        <family val="2"/>
      </rPr>
      <t xml:space="preserve"> </t>
    </r>
    <r>
      <rPr>
        <b/>
        <vertAlign val="subscript"/>
        <sz val="12"/>
        <color indexed="17"/>
        <rFont val="Tahoma"/>
        <family val="2"/>
      </rPr>
      <t>equiv.</t>
    </r>
  </si>
  <si>
    <t>OCR</t>
  </si>
  <si>
    <t>Prof. (m)</t>
  </si>
  <si>
    <t>(m)</t>
  </si>
  <si>
    <r>
      <t>(</t>
    </r>
    <r>
      <rPr>
        <u/>
        <sz val="11"/>
        <color indexed="63"/>
        <rFont val="Tahoma"/>
        <family val="2"/>
      </rPr>
      <t>&lt;</t>
    </r>
    <r>
      <rPr>
        <sz val="11"/>
        <color indexed="63"/>
        <rFont val="Tahoma"/>
        <family val="2"/>
      </rPr>
      <t xml:space="preserve"> 1.6)</t>
    </r>
  </si>
  <si>
    <t>(kPa)</t>
  </si>
  <si>
    <t>(MPa)</t>
  </si>
  <si>
    <t>1.2 (GW, GP, GM, GC)</t>
  </si>
  <si>
    <t>7, Ic &lt;1.25</t>
  </si>
  <si>
    <t>1.1 (GM-ML, GC-CL)</t>
  </si>
  <si>
    <t>1.0 [(SW (GW)]</t>
  </si>
  <si>
    <t>6, 1.25&lt;Ic&lt;1.8</t>
  </si>
  <si>
    <t>0.9 [SW (SM), SP]</t>
  </si>
  <si>
    <t>0.8 (SC, SM-ML)</t>
  </si>
  <si>
    <t>5, 1.80&lt;Ic&lt;2.40</t>
  </si>
  <si>
    <t>0.7 (SC-CL)</t>
  </si>
  <si>
    <t>0.6 (ML, CL-ML)</t>
  </si>
  <si>
    <t>4, 2.40&lt;Ic&lt;2.76</t>
  </si>
  <si>
    <t>0.5 (CL)</t>
  </si>
  <si>
    <t>3, 2.76&lt;Ic&lt;3.22</t>
  </si>
  <si>
    <t>0.4 (CH, MH, OL)</t>
  </si>
  <si>
    <t>2, Ic&gt;3.22</t>
  </si>
  <si>
    <t>0.3 (Pt, OH)</t>
  </si>
  <si>
    <t>Togliani</t>
  </si>
  <si>
    <t>(%)</t>
  </si>
  <si>
    <t>(°)</t>
  </si>
  <si>
    <t>(m/sec)</t>
  </si>
  <si>
    <t>qc (MPa)</t>
  </si>
  <si>
    <t>u2 (kPa)</t>
  </si>
  <si>
    <t>Depth (m)</t>
  </si>
  <si>
    <t>fs (kPa)</t>
  </si>
  <si>
    <t>qt (MPa)</t>
  </si>
  <si>
    <t>SBT</t>
  </si>
  <si>
    <t>Bq</t>
  </si>
  <si>
    <t>Sensitivity</t>
  </si>
  <si>
    <t>Test:</t>
  </si>
  <si>
    <t>Location:</t>
  </si>
  <si>
    <t>Date:</t>
  </si>
  <si>
    <t>GWT (m):</t>
  </si>
  <si>
    <t>Prehole (m)</t>
  </si>
  <si>
    <t>-</t>
  </si>
  <si>
    <t>CPeT-IT</t>
  </si>
  <si>
    <t>Norvegian Clays</t>
  </si>
  <si>
    <t>Finnish Clays</t>
  </si>
  <si>
    <t xml:space="preserve"> Norvegian Clays</t>
  </si>
  <si>
    <t>Robertson</t>
  </si>
  <si>
    <t>R.&amp;W.</t>
  </si>
  <si>
    <t xml:space="preserve"> Mayne </t>
  </si>
  <si>
    <t xml:space="preserve"> Hegazy &amp; Mayne </t>
  </si>
  <si>
    <t>Measured</t>
  </si>
  <si>
    <t>Kulhawy et al.</t>
  </si>
  <si>
    <t>Chen&amp; Mayne</t>
  </si>
  <si>
    <t>L'Hereux &amp; Long</t>
  </si>
  <si>
    <t>Di Buò et al.</t>
  </si>
  <si>
    <t>Mayne</t>
  </si>
  <si>
    <t>Jamiolkowsky</t>
  </si>
  <si>
    <t>Senneset</t>
  </si>
  <si>
    <t>Beta Method</t>
  </si>
  <si>
    <t>FHWA</t>
  </si>
  <si>
    <t>Togliani et al.</t>
  </si>
  <si>
    <t xml:space="preserve">Togliani </t>
  </si>
  <si>
    <t>(2018)</t>
  </si>
  <si>
    <t>(CPT'14)</t>
  </si>
  <si>
    <t>(2010)</t>
  </si>
  <si>
    <t>(1998)</t>
  </si>
  <si>
    <t>NCHRP (2007)</t>
  </si>
  <si>
    <t>(1995)</t>
  </si>
  <si>
    <t>(2016)</t>
  </si>
  <si>
    <t>(1997)</t>
  </si>
  <si>
    <t>(1990)</t>
  </si>
  <si>
    <t>(1996)</t>
  </si>
  <si>
    <t>(2017)</t>
  </si>
  <si>
    <t>CPT'18</t>
  </si>
  <si>
    <t>(2019)</t>
  </si>
  <si>
    <t>(1991)</t>
  </si>
  <si>
    <r>
      <t>N</t>
    </r>
    <r>
      <rPr>
        <vertAlign val="subscript"/>
        <sz val="14"/>
        <color indexed="8"/>
        <rFont val="Calibri"/>
        <family val="2"/>
      </rPr>
      <t>kt</t>
    </r>
    <r>
      <rPr>
        <sz val="11"/>
        <color indexed="8"/>
        <rFont val="Calibri"/>
        <family val="2"/>
      </rPr>
      <t>=15</t>
    </r>
  </si>
  <si>
    <t>(2001)</t>
  </si>
  <si>
    <t>Frictional Slope</t>
  </si>
  <si>
    <t>(bored pile)</t>
  </si>
  <si>
    <t>(2004)</t>
  </si>
  <si>
    <r>
      <t>0.33q</t>
    </r>
    <r>
      <rPr>
        <vertAlign val="subscript"/>
        <sz val="14"/>
        <color indexed="10"/>
        <rFont val="Calibri"/>
        <family val="2"/>
      </rPr>
      <t>tn</t>
    </r>
  </si>
  <si>
    <r>
      <rPr>
        <sz val="11"/>
        <color indexed="10"/>
        <rFont val="Calibri"/>
        <family val="2"/>
      </rPr>
      <t>0.53(u</t>
    </r>
    <r>
      <rPr>
        <vertAlign val="subscript"/>
        <sz val="12"/>
        <color indexed="10"/>
        <rFont val="Calibri"/>
        <family val="2"/>
      </rPr>
      <t>2</t>
    </r>
    <r>
      <rPr>
        <sz val="11"/>
        <color indexed="10"/>
        <rFont val="Calibri"/>
        <family val="2"/>
      </rPr>
      <t>-u</t>
    </r>
    <r>
      <rPr>
        <vertAlign val="subscript"/>
        <sz val="12"/>
        <color indexed="10"/>
        <rFont val="Calibri"/>
        <family val="2"/>
      </rPr>
      <t>0</t>
    </r>
    <r>
      <rPr>
        <sz val="11"/>
        <color indexed="10"/>
        <rFont val="Calibri"/>
        <family val="2"/>
      </rPr>
      <t>)</t>
    </r>
  </si>
  <si>
    <t>(Go)</t>
  </si>
  <si>
    <r>
      <t xml:space="preserve">0.03 M (3% </t>
    </r>
    <r>
      <rPr>
        <sz val="11"/>
        <color indexed="10"/>
        <rFont val="Symbol"/>
        <family val="1"/>
        <charset val="2"/>
      </rPr>
      <t>e</t>
    </r>
    <r>
      <rPr>
        <vertAlign val="subscript"/>
        <sz val="14"/>
        <color indexed="10"/>
        <rFont val="Calibri"/>
        <family val="2"/>
      </rPr>
      <t>v</t>
    </r>
    <r>
      <rPr>
        <sz val="11"/>
        <color indexed="10"/>
        <rFont val="Calibri"/>
        <family val="2"/>
      </rPr>
      <t>)</t>
    </r>
  </si>
  <si>
    <r>
      <t>[s</t>
    </r>
    <r>
      <rPr>
        <vertAlign val="subscript"/>
        <sz val="14"/>
        <color indexed="10"/>
        <rFont val="Calibri"/>
        <family val="2"/>
      </rPr>
      <t>u</t>
    </r>
    <r>
      <rPr>
        <sz val="11"/>
        <color indexed="10"/>
        <rFont val="Calibri"/>
        <family val="2"/>
      </rPr>
      <t>/(</t>
    </r>
    <r>
      <rPr>
        <sz val="12"/>
        <color indexed="10"/>
        <rFont val="Symbol"/>
        <family val="1"/>
        <charset val="2"/>
      </rPr>
      <t>s</t>
    </r>
    <r>
      <rPr>
        <sz val="11"/>
        <color indexed="10"/>
        <rFont val="Calibri"/>
        <family val="2"/>
      </rPr>
      <t>'</t>
    </r>
    <r>
      <rPr>
        <vertAlign val="subscript"/>
        <sz val="14"/>
        <color indexed="10"/>
        <rFont val="Calibri"/>
        <family val="2"/>
      </rPr>
      <t>v</t>
    </r>
    <r>
      <rPr>
        <sz val="11"/>
        <color indexed="10"/>
        <rFont val="Calibri"/>
        <family val="2"/>
      </rPr>
      <t>*0.23)]</t>
    </r>
    <r>
      <rPr>
        <vertAlign val="superscript"/>
        <sz val="12"/>
        <color indexed="10"/>
        <rFont val="Calibri"/>
        <family val="2"/>
      </rPr>
      <t>1.25</t>
    </r>
  </si>
  <si>
    <t>Confined Modulus</t>
  </si>
  <si>
    <r>
      <t>0.225 G</t>
    </r>
    <r>
      <rPr>
        <vertAlign val="subscript"/>
        <sz val="12"/>
        <color indexed="10"/>
        <rFont val="Calibri"/>
        <family val="2"/>
      </rPr>
      <t>0</t>
    </r>
    <r>
      <rPr>
        <sz val="12"/>
        <color indexed="10"/>
        <rFont val="Calibri"/>
        <family val="2"/>
      </rPr>
      <t xml:space="preserve"> </t>
    </r>
    <r>
      <rPr>
        <sz val="11"/>
        <color indexed="10"/>
        <rFont val="Calibri"/>
        <family val="2"/>
      </rPr>
      <t>(</t>
    </r>
    <r>
      <rPr>
        <sz val="11"/>
        <color indexed="10"/>
        <rFont val="Symbol"/>
        <family val="1"/>
        <charset val="2"/>
      </rPr>
      <t>n</t>
    </r>
    <r>
      <rPr>
        <sz val="11"/>
        <color indexed="10"/>
        <rFont val="Calibri"/>
        <family val="2"/>
      </rPr>
      <t>=0.1)</t>
    </r>
  </si>
  <si>
    <t>Elevation</t>
  </si>
  <si>
    <t>Depth</t>
  </si>
  <si>
    <r>
      <t>q</t>
    </r>
    <r>
      <rPr>
        <vertAlign val="subscript"/>
        <sz val="14"/>
        <color indexed="8"/>
        <rFont val="Calibri"/>
        <family val="2"/>
      </rPr>
      <t>c</t>
    </r>
  </si>
  <si>
    <r>
      <t>f</t>
    </r>
    <r>
      <rPr>
        <vertAlign val="subscript"/>
        <sz val="14"/>
        <color indexed="8"/>
        <rFont val="Calibri"/>
        <family val="2"/>
      </rPr>
      <t>s</t>
    </r>
  </si>
  <si>
    <r>
      <t>f</t>
    </r>
    <r>
      <rPr>
        <vertAlign val="subscript"/>
        <sz val="14"/>
        <color indexed="8"/>
        <rFont val="Calibri"/>
        <family val="2"/>
      </rPr>
      <t>s virtual</t>
    </r>
  </si>
  <si>
    <r>
      <t>u</t>
    </r>
    <r>
      <rPr>
        <vertAlign val="subscript"/>
        <sz val="14"/>
        <color indexed="8"/>
        <rFont val="Calibri"/>
        <family val="2"/>
      </rPr>
      <t>2</t>
    </r>
  </si>
  <si>
    <r>
      <t>q</t>
    </r>
    <r>
      <rPr>
        <vertAlign val="subscript"/>
        <sz val="11"/>
        <color indexed="8"/>
        <rFont val="Calibri"/>
        <family val="2"/>
      </rPr>
      <t>t</t>
    </r>
  </si>
  <si>
    <r>
      <t>R</t>
    </r>
    <r>
      <rPr>
        <vertAlign val="subscript"/>
        <sz val="14"/>
        <color indexed="8"/>
        <rFont val="Calibri"/>
        <family val="2"/>
      </rPr>
      <t>f</t>
    </r>
  </si>
  <si>
    <r>
      <t>R</t>
    </r>
    <r>
      <rPr>
        <vertAlign val="subscript"/>
        <sz val="14"/>
        <color indexed="8"/>
        <rFont val="Calibri"/>
        <family val="2"/>
      </rPr>
      <t>f virtual</t>
    </r>
  </si>
  <si>
    <r>
      <rPr>
        <sz val="11"/>
        <color indexed="8"/>
        <rFont val="Symbol"/>
        <family val="1"/>
        <charset val="2"/>
      </rPr>
      <t>g</t>
    </r>
    <r>
      <rPr>
        <vertAlign val="subscript"/>
        <sz val="11"/>
        <color indexed="8"/>
        <rFont val="Calibri"/>
        <family val="2"/>
      </rPr>
      <t>n</t>
    </r>
  </si>
  <si>
    <r>
      <rPr>
        <sz val="11"/>
        <color indexed="8"/>
        <rFont val="Symbol"/>
        <family val="1"/>
        <charset val="2"/>
      </rPr>
      <t>s</t>
    </r>
    <r>
      <rPr>
        <vertAlign val="subscript"/>
        <sz val="14"/>
        <color indexed="8"/>
        <rFont val="Calibri"/>
        <family val="2"/>
      </rPr>
      <t>v</t>
    </r>
  </si>
  <si>
    <r>
      <t>u</t>
    </r>
    <r>
      <rPr>
        <vertAlign val="subscript"/>
        <sz val="11"/>
        <color indexed="8"/>
        <rFont val="Calibri"/>
        <family val="2"/>
      </rPr>
      <t>0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</si>
  <si>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>'</t>
    </r>
    <r>
      <rPr>
        <vertAlign val="subscript"/>
        <sz val="14"/>
        <color indexed="8"/>
        <rFont val="Calibri"/>
        <family val="2"/>
      </rPr>
      <t>v</t>
    </r>
  </si>
  <si>
    <r>
      <t>q</t>
    </r>
    <r>
      <rPr>
        <vertAlign val="subscript"/>
        <sz val="14"/>
        <color indexed="8"/>
        <rFont val="Calibri"/>
        <family val="2"/>
      </rPr>
      <t>c1</t>
    </r>
  </si>
  <si>
    <r>
      <t>Q</t>
    </r>
    <r>
      <rPr>
        <vertAlign val="subscript"/>
        <sz val="14"/>
        <color indexed="8"/>
        <rFont val="Calibri"/>
        <family val="2"/>
      </rPr>
      <t>t1</t>
    </r>
  </si>
  <si>
    <t>FR</t>
  </si>
  <si>
    <r>
      <t>I</t>
    </r>
    <r>
      <rPr>
        <vertAlign val="subscript"/>
        <sz val="14"/>
        <color indexed="8"/>
        <rFont val="Calibri"/>
        <family val="2"/>
      </rPr>
      <t>c</t>
    </r>
  </si>
  <si>
    <r>
      <t>Q</t>
    </r>
    <r>
      <rPr>
        <vertAlign val="subscript"/>
        <sz val="14"/>
        <color indexed="8"/>
        <rFont val="Calibri"/>
        <family val="2"/>
      </rPr>
      <t>tn</t>
    </r>
  </si>
  <si>
    <t>FC</t>
  </si>
  <si>
    <r>
      <t>V</t>
    </r>
    <r>
      <rPr>
        <vertAlign val="subscript"/>
        <sz val="14"/>
        <color indexed="8"/>
        <rFont val="Calibri"/>
        <family val="2"/>
      </rPr>
      <t>s</t>
    </r>
  </si>
  <si>
    <r>
      <t>G</t>
    </r>
    <r>
      <rPr>
        <vertAlign val="subscript"/>
        <sz val="12"/>
        <color indexed="8"/>
        <rFont val="Calibri"/>
        <family val="2"/>
      </rPr>
      <t>0</t>
    </r>
  </si>
  <si>
    <r>
      <t>E</t>
    </r>
    <r>
      <rPr>
        <vertAlign val="subscript"/>
        <sz val="12"/>
        <color indexed="8"/>
        <rFont val="Calibri"/>
        <family val="2"/>
      </rPr>
      <t>0</t>
    </r>
  </si>
  <si>
    <r>
      <t>I</t>
    </r>
    <r>
      <rPr>
        <vertAlign val="subscript"/>
        <sz val="12"/>
        <color indexed="8"/>
        <rFont val="Calibri"/>
        <family val="2"/>
      </rPr>
      <t>G</t>
    </r>
  </si>
  <si>
    <r>
      <t>K*</t>
    </r>
    <r>
      <rPr>
        <vertAlign val="subscript"/>
        <sz val="12"/>
        <color indexed="8"/>
        <rFont val="Calibri"/>
        <family val="2"/>
      </rPr>
      <t>G</t>
    </r>
  </si>
  <si>
    <r>
      <t>U</t>
    </r>
    <r>
      <rPr>
        <vertAlign val="subscript"/>
        <sz val="12"/>
        <color indexed="8"/>
        <rFont val="Calibri"/>
        <family val="2"/>
      </rPr>
      <t>2</t>
    </r>
  </si>
  <si>
    <t>SCF</t>
  </si>
  <si>
    <r>
      <t>N</t>
    </r>
    <r>
      <rPr>
        <vertAlign val="subscript"/>
        <sz val="12"/>
        <color indexed="8"/>
        <rFont val="Calibri"/>
        <family val="2"/>
      </rPr>
      <t>SPT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</si>
  <si>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>'</t>
    </r>
    <r>
      <rPr>
        <vertAlign val="subscript"/>
        <sz val="14"/>
        <color indexed="8"/>
        <rFont val="Calibri"/>
        <family val="2"/>
      </rPr>
      <t>p</t>
    </r>
  </si>
  <si>
    <r>
      <t>s</t>
    </r>
    <r>
      <rPr>
        <vertAlign val="subscript"/>
        <sz val="14"/>
        <color indexed="8"/>
        <rFont val="Calibri"/>
        <family val="2"/>
      </rPr>
      <t>u</t>
    </r>
  </si>
  <si>
    <r>
      <t>s</t>
    </r>
    <r>
      <rPr>
        <vertAlign val="subscript"/>
        <sz val="14"/>
        <color indexed="8"/>
        <rFont val="Calibri"/>
        <family val="2"/>
      </rPr>
      <t>u</t>
    </r>
    <r>
      <rPr>
        <sz val="11"/>
        <color indexed="8"/>
        <rFont val="Calibri"/>
        <family val="2"/>
      </rPr>
      <t>/</t>
    </r>
    <r>
      <rPr>
        <sz val="12"/>
        <color indexed="8"/>
        <rFont val="Symbol"/>
        <family val="1"/>
        <charset val="2"/>
      </rPr>
      <t>s</t>
    </r>
    <r>
      <rPr>
        <sz val="11"/>
        <color indexed="8"/>
        <rFont val="Calibri"/>
        <family val="2"/>
      </rPr>
      <t>'</t>
    </r>
    <r>
      <rPr>
        <vertAlign val="subscript"/>
        <sz val="14"/>
        <color indexed="8"/>
        <rFont val="Calibri"/>
        <family val="2"/>
      </rPr>
      <t>v</t>
    </r>
  </si>
  <si>
    <r>
      <t>I</t>
    </r>
    <r>
      <rPr>
        <vertAlign val="subscript"/>
        <sz val="12"/>
        <color indexed="8"/>
        <rFont val="Calibri"/>
        <family val="2"/>
      </rPr>
      <t>D</t>
    </r>
    <r>
      <rPr>
        <sz val="11"/>
        <color theme="1"/>
        <rFont val="Calibri"/>
        <family val="2"/>
        <scheme val="minor"/>
      </rPr>
      <t xml:space="preserve"> (D</t>
    </r>
    <r>
      <rPr>
        <vertAlign val="subscript"/>
        <sz val="14"/>
        <color indexed="8"/>
        <rFont val="Calibri"/>
        <family val="2"/>
      </rPr>
      <t>r</t>
    </r>
    <r>
      <rPr>
        <sz val="11"/>
        <color theme="1"/>
        <rFont val="Calibri"/>
        <family val="2"/>
        <scheme val="minor"/>
      </rPr>
      <t>)</t>
    </r>
  </si>
  <si>
    <r>
      <t>f</t>
    </r>
    <r>
      <rPr>
        <sz val="11"/>
        <color theme="1"/>
        <rFont val="Calibri"/>
        <family val="2"/>
        <scheme val="minor"/>
      </rPr>
      <t>'</t>
    </r>
    <r>
      <rPr>
        <vertAlign val="subscript"/>
        <sz val="14"/>
        <color indexed="8"/>
        <rFont val="Calibri"/>
        <family val="2"/>
      </rPr>
      <t>peak</t>
    </r>
  </si>
  <si>
    <r>
      <t>f</t>
    </r>
    <r>
      <rPr>
        <sz val="11"/>
        <color theme="1"/>
        <rFont val="Calibri"/>
        <family val="2"/>
        <scheme val="minor"/>
      </rPr>
      <t>'=(</t>
    </r>
    <r>
      <rPr>
        <sz val="11"/>
        <color indexed="8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>'</t>
    </r>
    <r>
      <rPr>
        <vertAlign val="subscript"/>
        <sz val="12"/>
        <color indexed="8"/>
        <rFont val="Arial"/>
        <family val="2"/>
      </rPr>
      <t>peak</t>
    </r>
    <r>
      <rPr>
        <sz val="11"/>
        <color theme="1"/>
        <rFont val="Calibri"/>
        <family val="2"/>
        <scheme val="minor"/>
      </rPr>
      <t>-3°)</t>
    </r>
  </si>
  <si>
    <r>
      <rPr>
        <sz val="10"/>
        <color indexed="8"/>
        <rFont val="Tahoma"/>
        <family val="2"/>
      </rPr>
      <t>sin</t>
    </r>
    <r>
      <rPr>
        <sz val="11"/>
        <color indexed="8"/>
        <rFont val="Symbol"/>
        <family val="1"/>
        <charset val="2"/>
      </rPr>
      <t>f</t>
    </r>
    <r>
      <rPr>
        <vertAlign val="subscript"/>
        <sz val="12"/>
        <color indexed="8"/>
        <rFont val="Arial"/>
        <family val="2"/>
      </rPr>
      <t>peak</t>
    </r>
  </si>
  <si>
    <t>M</t>
  </si>
  <si>
    <r>
      <t>I</t>
    </r>
    <r>
      <rPr>
        <vertAlign val="subscript"/>
        <sz val="12"/>
        <color indexed="8"/>
        <rFont val="Tahoma"/>
        <family val="2"/>
      </rPr>
      <t>R</t>
    </r>
    <r>
      <rPr>
        <sz val="11"/>
        <color indexed="8"/>
        <rFont val="Tahoma"/>
        <family val="2"/>
      </rPr>
      <t xml:space="preserve"> (G/s</t>
    </r>
    <r>
      <rPr>
        <vertAlign val="subscript"/>
        <sz val="14"/>
        <color indexed="8"/>
        <rFont val="Tahoma"/>
        <family val="2"/>
      </rPr>
      <t>u</t>
    </r>
    <r>
      <rPr>
        <sz val="11"/>
        <color indexed="8"/>
        <rFont val="Tahoma"/>
        <family val="2"/>
      </rPr>
      <t>)</t>
    </r>
  </si>
  <si>
    <r>
      <rPr>
        <sz val="10"/>
        <color indexed="8"/>
        <rFont val="Tahoma"/>
        <family val="2"/>
      </rPr>
      <t>sin</t>
    </r>
    <r>
      <rPr>
        <sz val="11"/>
        <color indexed="8"/>
        <rFont val="Symbol"/>
        <family val="1"/>
        <charset val="2"/>
      </rPr>
      <t>f</t>
    </r>
    <r>
      <rPr>
        <sz val="10"/>
        <color indexed="8"/>
        <rFont val="Arial"/>
        <family val="2"/>
      </rPr>
      <t>'</t>
    </r>
  </si>
  <si>
    <r>
      <rPr>
        <sz val="10"/>
        <color indexed="8"/>
        <rFont val="Arial"/>
        <family val="2"/>
      </rPr>
      <t>tan</t>
    </r>
    <r>
      <rPr>
        <sz val="11"/>
        <color indexed="8"/>
        <rFont val="Symbol"/>
        <family val="1"/>
        <charset val="2"/>
      </rPr>
      <t>f</t>
    </r>
    <r>
      <rPr>
        <sz val="10"/>
        <color indexed="8"/>
        <rFont val="Arial"/>
        <family val="2"/>
      </rPr>
      <t>'</t>
    </r>
  </si>
  <si>
    <t>Beta</t>
  </si>
  <si>
    <r>
      <t>fp (</t>
    </r>
    <r>
      <rPr>
        <sz val="11"/>
        <color indexed="8"/>
        <rFont val="Symbol"/>
        <family val="1"/>
        <charset val="2"/>
      </rPr>
      <t>bs</t>
    </r>
    <r>
      <rPr>
        <sz val="11"/>
        <color indexed="8"/>
        <rFont val="Calibri"/>
        <family val="2"/>
      </rPr>
      <t>'</t>
    </r>
    <r>
      <rPr>
        <vertAlign val="subscript"/>
        <sz val="14"/>
        <color indexed="8"/>
        <rFont val="Calibri"/>
        <family val="2"/>
      </rPr>
      <t>v</t>
    </r>
    <r>
      <rPr>
        <sz val="11"/>
        <color indexed="8"/>
        <rFont val="Calibri"/>
        <family val="2"/>
      </rPr>
      <t>)</t>
    </r>
  </si>
  <si>
    <t>Shaft</t>
  </si>
  <si>
    <t>m (Janbu)</t>
  </si>
  <si>
    <r>
      <t>(kN/m</t>
    </r>
    <r>
      <rPr>
        <vertAlign val="superscript"/>
        <sz val="14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>)</t>
    </r>
  </si>
  <si>
    <t>7/FR</t>
  </si>
  <si>
    <t>(K*G)</t>
  </si>
  <si>
    <r>
      <t>(q</t>
    </r>
    <r>
      <rPr>
        <vertAlign val="subscript"/>
        <sz val="14"/>
        <color indexed="8"/>
        <rFont val="Calibri"/>
        <family val="2"/>
      </rPr>
      <t>c</t>
    </r>
    <r>
      <rPr>
        <sz val="11"/>
        <color indexed="8"/>
        <rFont val="Calibri"/>
        <family val="2"/>
      </rPr>
      <t xml:space="preserve"> &amp; M)</t>
    </r>
  </si>
  <si>
    <t>(kN)</t>
  </si>
  <si>
    <t>NC</t>
  </si>
  <si>
    <t>OCR=2</t>
  </si>
  <si>
    <t>OCR=4</t>
  </si>
  <si>
    <r>
      <t>I</t>
    </r>
    <r>
      <rPr>
        <vertAlign val="subscript"/>
        <sz val="14"/>
        <color indexed="8"/>
        <rFont val="Calibri"/>
        <family val="2"/>
      </rPr>
      <t>c</t>
    </r>
    <r>
      <rPr>
        <sz val="11"/>
        <color theme="1"/>
        <rFont val="Calibri"/>
        <family val="2"/>
        <scheme val="minor"/>
      </rPr>
      <t>&lt;2.5</t>
    </r>
  </si>
  <si>
    <r>
      <t>I</t>
    </r>
    <r>
      <rPr>
        <vertAlign val="subscript"/>
        <sz val="14"/>
        <color indexed="8"/>
        <rFont val="Calibri"/>
        <family val="2"/>
      </rPr>
      <t>c</t>
    </r>
    <r>
      <rPr>
        <sz val="11"/>
        <color theme="1"/>
        <rFont val="Calibri"/>
        <family val="2"/>
        <scheme val="minor"/>
      </rPr>
      <t>&gt;2.5</t>
    </r>
  </si>
  <si>
    <t>qc</t>
  </si>
  <si>
    <t xml:space="preserve">fs </t>
  </si>
  <si>
    <t>Rf</t>
  </si>
  <si>
    <r>
      <t>f</t>
    </r>
    <r>
      <rPr>
        <b/>
        <vertAlign val="subscript"/>
        <sz val="10"/>
        <color indexed="8"/>
        <rFont val="Tahoma"/>
        <family val="2"/>
      </rPr>
      <t xml:space="preserve">p </t>
    </r>
  </si>
  <si>
    <t>b</t>
  </si>
  <si>
    <r>
      <t>f</t>
    </r>
    <r>
      <rPr>
        <b/>
        <vertAlign val="subscript"/>
        <sz val="10"/>
        <color indexed="8"/>
        <rFont val="Tahoma"/>
        <family val="2"/>
      </rPr>
      <t>p</t>
    </r>
  </si>
  <si>
    <t>L.Pile</t>
  </si>
  <si>
    <t>D.Pile</t>
  </si>
  <si>
    <t>Toe</t>
  </si>
  <si>
    <t>Perimeter</t>
  </si>
  <si>
    <r>
      <rPr>
        <b/>
        <sz val="10"/>
        <rFont val="Symbol"/>
        <family val="1"/>
        <charset val="2"/>
      </rPr>
      <t xml:space="preserve">S </t>
    </r>
    <r>
      <rPr>
        <b/>
        <sz val="10"/>
        <rFont val="Tahoma"/>
        <family val="2"/>
      </rPr>
      <t>Shaft</t>
    </r>
  </si>
  <si>
    <t>Capacity</t>
  </si>
  <si>
    <t>m</t>
  </si>
  <si>
    <t>MPa</t>
  </si>
  <si>
    <t>KPa</t>
  </si>
  <si>
    <t>Tip depth (m)</t>
  </si>
  <si>
    <t>q'ca (MPa)</t>
  </si>
  <si>
    <t>kc</t>
  </si>
  <si>
    <t>qp (MPa)</t>
  </si>
  <si>
    <t>Qb (kN)</t>
  </si>
  <si>
    <t>Qs (kN)</t>
  </si>
  <si>
    <t>Qult (kN)</t>
  </si>
  <si>
    <t>Shaft (kN)</t>
  </si>
  <si>
    <t>Toe (kN)</t>
  </si>
  <si>
    <t>Capacity (kN)</t>
  </si>
  <si>
    <t>fp (kPa)</t>
  </si>
  <si>
    <r>
      <t>K</t>
    </r>
    <r>
      <rPr>
        <vertAlign val="subscript"/>
        <sz val="12"/>
        <rFont val="Arial"/>
        <family val="2"/>
      </rPr>
      <t>E</t>
    </r>
  </si>
  <si>
    <r>
      <rPr>
        <sz val="11"/>
        <rFont val="Symbol"/>
        <family val="1"/>
        <charset val="2"/>
      </rPr>
      <t>D</t>
    </r>
    <r>
      <rPr>
        <vertAlign val="subscript"/>
        <sz val="12"/>
        <rFont val="Arial"/>
        <family val="2"/>
      </rPr>
      <t>E</t>
    </r>
  </si>
  <si>
    <t>mm</t>
  </si>
  <si>
    <r>
      <t>L</t>
    </r>
    <r>
      <rPr>
        <vertAlign val="subscript"/>
        <sz val="12"/>
        <rFont val="Arial"/>
        <family val="2"/>
      </rPr>
      <t>0</t>
    </r>
    <r>
      <rPr>
        <sz val="10"/>
        <rFont val="Arial"/>
        <family val="2"/>
      </rPr>
      <t xml:space="preserve"> (m)</t>
    </r>
  </si>
  <si>
    <r>
      <t>L</t>
    </r>
    <r>
      <rPr>
        <vertAlign val="subscript"/>
        <sz val="12"/>
        <rFont val="Arial"/>
        <family val="2"/>
      </rPr>
      <t xml:space="preserve">F </t>
    </r>
    <r>
      <rPr>
        <sz val="10"/>
        <rFont val="Arial"/>
        <family val="2"/>
      </rPr>
      <t xml:space="preserve"> (m)</t>
    </r>
  </si>
  <si>
    <r>
      <t>P</t>
    </r>
    <r>
      <rPr>
        <vertAlign val="subscript"/>
        <sz val="12"/>
        <rFont val="Arial"/>
        <family val="2"/>
      </rPr>
      <t xml:space="preserve">T </t>
    </r>
    <r>
      <rPr>
        <sz val="10"/>
        <rFont val="Arial"/>
        <family val="2"/>
      </rPr>
      <t>(MN)</t>
    </r>
  </si>
  <si>
    <r>
      <t>D</t>
    </r>
    <r>
      <rPr>
        <vertAlign val="subscript"/>
        <sz val="12"/>
        <rFont val="Arial"/>
        <family val="2"/>
      </rPr>
      <t xml:space="preserve">s </t>
    </r>
    <r>
      <rPr>
        <sz val="10"/>
        <rFont val="Arial"/>
        <family val="2"/>
      </rPr>
      <t xml:space="preserve"> (m)</t>
    </r>
  </si>
  <si>
    <r>
      <t>E</t>
    </r>
    <r>
      <rPr>
        <vertAlign val="subscript"/>
        <sz val="12"/>
        <rFont val="Arial"/>
        <family val="2"/>
      </rPr>
      <t xml:space="preserve">C </t>
    </r>
    <r>
      <rPr>
        <sz val="10"/>
        <rFont val="Arial"/>
        <family val="2"/>
      </rPr>
      <t>(MPa)</t>
    </r>
  </si>
  <si>
    <t>PT (MN)</t>
  </si>
  <si>
    <t>D</t>
  </si>
  <si>
    <t>Qshaft</t>
  </si>
  <si>
    <t>s</t>
  </si>
  <si>
    <t>s/D</t>
  </si>
  <si>
    <t>Qtoe</t>
  </si>
  <si>
    <t>Q</t>
  </si>
  <si>
    <t>kN</t>
  </si>
  <si>
    <t>%</t>
  </si>
  <si>
    <t>s/D=10%</t>
  </si>
  <si>
    <t>N30</t>
  </si>
  <si>
    <t>SPT2</t>
  </si>
  <si>
    <t>CPT 2-3</t>
  </si>
  <si>
    <t>Dutch Formula</t>
  </si>
  <si>
    <t>CPT SPT2 Jefferies</t>
  </si>
  <si>
    <t>In situ data</t>
  </si>
  <si>
    <t>Basic output data</t>
  </si>
  <si>
    <t>u (kPa)</t>
  </si>
  <si>
    <t>Other</t>
  </si>
  <si>
    <t>Rf (%)</t>
  </si>
  <si>
    <t>Ic SBT</t>
  </si>
  <si>
    <t>γ (kN/m³)</t>
  </si>
  <si>
    <t>σ,v (kPa)</t>
  </si>
  <si>
    <t>u0 (kPa)</t>
  </si>
  <si>
    <t>σ',vo (kPa)</t>
  </si>
  <si>
    <t>Qt1</t>
  </si>
  <si>
    <t>Fr (%)</t>
  </si>
  <si>
    <t>SBTn</t>
  </si>
  <si>
    <t>n</t>
  </si>
  <si>
    <t>Cn</t>
  </si>
  <si>
    <t>Ic</t>
  </si>
  <si>
    <t>Qtn</t>
  </si>
  <si>
    <t>U2</t>
  </si>
  <si>
    <t>I(B)</t>
  </si>
  <si>
    <t>Mod. SBTn</t>
  </si>
  <si>
    <t>Estimations</t>
  </si>
  <si>
    <t>Ksbt (m/s)</t>
  </si>
  <si>
    <t>Cv (m2/s)</t>
  </si>
  <si>
    <t>SPT N60 (blows/30cm)</t>
  </si>
  <si>
    <t>Constrained Mod. (MPa)</t>
  </si>
  <si>
    <t>Dr (%)</t>
  </si>
  <si>
    <t>Friction angle (°)</t>
  </si>
  <si>
    <t>Es (MPa)</t>
  </si>
  <si>
    <t>Go (MPa)</t>
  </si>
  <si>
    <t>Nkt</t>
  </si>
  <si>
    <t>Su (kPa)</t>
  </si>
  <si>
    <t>Su ratio</t>
  </si>
  <si>
    <t>Kocr</t>
  </si>
  <si>
    <t>Vs (m/s)</t>
  </si>
  <si>
    <t>State parameter</t>
  </si>
  <si>
    <t>Ko</t>
  </si>
  <si>
    <t>Peak phi (°)</t>
  </si>
  <si>
    <t>Shear strength (kPa)</t>
  </si>
  <si>
    <t>CPTSPT2 Jefferies</t>
  </si>
  <si>
    <t>Wabash River</t>
  </si>
  <si>
    <t>CPT SPT2 Dutch Mod.</t>
  </si>
  <si>
    <t>CPT SPT2 Bustamante</t>
  </si>
  <si>
    <t>CPT SPT2 Togliani,2016</t>
  </si>
  <si>
    <t>Togliani, 2016</t>
  </si>
  <si>
    <t>Jefferies</t>
  </si>
  <si>
    <t>Dutch Mod.</t>
  </si>
  <si>
    <t>N30 (qc derived)</t>
  </si>
  <si>
    <t>SC, SM-ML</t>
  </si>
  <si>
    <t>Measured (SLT, w/B=0.1)</t>
  </si>
  <si>
    <t>Measured (SLT, Residual Load, w/B=0.1)</t>
  </si>
  <si>
    <t>qs</t>
  </si>
  <si>
    <t>kPa</t>
  </si>
  <si>
    <t>Driven</t>
  </si>
  <si>
    <r>
      <t>q</t>
    </r>
    <r>
      <rPr>
        <b/>
        <vertAlign val="subscript"/>
        <sz val="10"/>
        <rFont val="Tahoma"/>
        <family val="2"/>
      </rPr>
      <t>c</t>
    </r>
  </si>
  <si>
    <t>K*G</t>
  </si>
  <si>
    <r>
      <t>f</t>
    </r>
    <r>
      <rPr>
        <b/>
        <vertAlign val="subscript"/>
        <sz val="12"/>
        <rFont val="Tahoma"/>
        <family val="2"/>
      </rPr>
      <t xml:space="preserve">p </t>
    </r>
  </si>
  <si>
    <t xml:space="preserve">Shaft </t>
  </si>
  <si>
    <t>Qu</t>
  </si>
  <si>
    <t>Diameter</t>
  </si>
  <si>
    <t>SBT (k*G)</t>
  </si>
  <si>
    <t>qs (driven)</t>
  </si>
  <si>
    <t>CPTSPT2 (Jefferies)-Togliani (qc&amp;Rf): CEP (0.61/17.30m)</t>
  </si>
  <si>
    <t>B. Fellenius Criterium</t>
  </si>
  <si>
    <t>Measured (SLT Residual Load, + 20%)</t>
  </si>
  <si>
    <t>Measured (SLT Residual Load, - 20%)</t>
  </si>
  <si>
    <t>CEP (0.61m/17.30m)</t>
  </si>
  <si>
    <t>SP[SP (GP, GW)]</t>
  </si>
  <si>
    <r>
      <t>N</t>
    </r>
    <r>
      <rPr>
        <vertAlign val="subscript"/>
        <sz val="12"/>
        <color theme="1"/>
        <rFont val="Calibri"/>
        <family val="2"/>
      </rPr>
      <t>30</t>
    </r>
  </si>
  <si>
    <r>
      <t>N</t>
    </r>
    <r>
      <rPr>
        <vertAlign val="subscript"/>
        <sz val="12"/>
        <color theme="1"/>
        <rFont val="Calibri"/>
        <family val="2"/>
      </rPr>
      <t>30 derived</t>
    </r>
  </si>
  <si>
    <t>CPT 2-3 (Mod.-If qc&gt;20 MPa, qc=20MPa)</t>
  </si>
  <si>
    <t>Editor Note: Best conversion Jefferies</t>
  </si>
  <si>
    <t>Bored</t>
  </si>
  <si>
    <t>(CEP)</t>
  </si>
  <si>
    <t>(OEP)</t>
  </si>
  <si>
    <t>CPT2-3</t>
  </si>
  <si>
    <t>qc (bar)</t>
  </si>
  <si>
    <t>CPTSPT2 (Dutch Mod.)</t>
  </si>
  <si>
    <t>CPTSPT2 (Jefferies)</t>
  </si>
  <si>
    <t>CPTSPT2 (Togliani 2016)</t>
  </si>
  <si>
    <t>CPTSPT2 (Bustamante)</t>
  </si>
  <si>
    <t>From SPT2 (Togliani, 2016)</t>
  </si>
  <si>
    <t>Togliani [fp=qc (bar), Jefferies]</t>
  </si>
  <si>
    <t>Togliani [fp=qc (bar),Togliani, 2016]</t>
  </si>
  <si>
    <t>Togliani [qc&amp;Rf, Jefferies]</t>
  </si>
  <si>
    <t>Togliani [qc&amp;Rf, Togliani, 2016]</t>
  </si>
  <si>
    <t>Togliani [qc&amp;K*G, Jefferies]</t>
  </si>
  <si>
    <t>Togliani [qc&amp;K*G, Togliani, 2016]</t>
  </si>
  <si>
    <t>CPT SPT2 Jefferies (Togliani-qc &amp; K*G): CEP (0.61/17.3 m)</t>
  </si>
  <si>
    <t>Elastic Compression</t>
  </si>
  <si>
    <t>Davisson Criterium</t>
  </si>
  <si>
    <t>CPTSPT2 Togliani, 2016 (Togliani qc&amp;K*G): CEP (0.61/17.30m)</t>
  </si>
  <si>
    <t>Shaft (Strain Gauges)</t>
  </si>
  <si>
    <t>Toe (Strain Gauges)</t>
  </si>
  <si>
    <t>Purdue</t>
  </si>
  <si>
    <t>ICP</t>
  </si>
  <si>
    <t>UWA</t>
  </si>
  <si>
    <t>NGI</t>
  </si>
  <si>
    <t>Fugro</t>
  </si>
  <si>
    <t>From SPT2 (Jefferies)</t>
  </si>
  <si>
    <t>From SPT2 (Dutch Mod.)</t>
  </si>
  <si>
    <t>From SPT2 (Bustamante)</t>
  </si>
  <si>
    <t>CEP CPTSPT2 Jefferies (Togliani qc&amp;K*G): CEP (0.61/17.30m)</t>
  </si>
  <si>
    <t>Grain factor</t>
  </si>
  <si>
    <t>Qtn,cs</t>
  </si>
  <si>
    <t>Residual Shear strength</t>
  </si>
  <si>
    <t>IG</t>
  </si>
  <si>
    <t>CPTSPT2 (Togliani, 2016)-Togliani (qc&amp;Rf): CEP (0.61/17.30m)</t>
  </si>
  <si>
    <t>Editor Note: Best Conversion Togliani, 2016</t>
  </si>
  <si>
    <t>Togliani [(Togl. 2016-fp(kPa)=qc(bar)]</t>
  </si>
  <si>
    <t>Togliani [(Jefferies-fp(kPa)=qc(bar)]</t>
  </si>
  <si>
    <r>
      <t>CPT SPT2 Jefferies (Togliani-q</t>
    </r>
    <r>
      <rPr>
        <b/>
        <vertAlign val="subscript"/>
        <sz val="14"/>
        <color rgb="FF000000"/>
        <rFont val="Tahoma"/>
        <family val="2"/>
      </rPr>
      <t>c</t>
    </r>
    <r>
      <rPr>
        <b/>
        <sz val="11"/>
        <color rgb="FF000000"/>
        <rFont val="Tahoma"/>
        <family val="2"/>
      </rPr>
      <t xml:space="preserve"> &amp; K*</t>
    </r>
    <r>
      <rPr>
        <b/>
        <vertAlign val="subscript"/>
        <sz val="13"/>
        <color rgb="FF000000"/>
        <rFont val="Tahoma"/>
        <family val="2"/>
      </rPr>
      <t>G</t>
    </r>
    <r>
      <rPr>
        <b/>
        <sz val="11"/>
        <color rgb="FF000000"/>
        <rFont val="Tahoma"/>
        <family val="2"/>
      </rPr>
      <t>): CEP (0.61/17.3 m)</t>
    </r>
  </si>
  <si>
    <t>Chen &amp; Kulhawy (Mod.Togliani)</t>
  </si>
  <si>
    <t>Decourt (N30 from SPT2)</t>
  </si>
  <si>
    <t>Decourt (N30 from CPT SPT2 Jefferies)</t>
  </si>
  <si>
    <t>Decourt (N30 from CPT SPT2 Togliani, 2016)</t>
  </si>
  <si>
    <t>LCPC (CPT SPT2 Jefferies)</t>
  </si>
  <si>
    <t>LCPC (CPT SPT2 Togliani, 2016)</t>
  </si>
  <si>
    <t>Predicted vs Measured</t>
  </si>
  <si>
    <t>CPT SPT2 Togliani, 2016 (Togliani-qc &amp; K*G): CEP (0.61/17.3 m)</t>
  </si>
  <si>
    <r>
      <t>CPT SPT2 Togliani,2016 (Togliani-q</t>
    </r>
    <r>
      <rPr>
        <b/>
        <vertAlign val="subscript"/>
        <sz val="14"/>
        <color rgb="FF000000"/>
        <rFont val="Tahoma"/>
        <family val="2"/>
      </rPr>
      <t>c</t>
    </r>
    <r>
      <rPr>
        <b/>
        <sz val="11"/>
        <color rgb="FF000000"/>
        <rFont val="Tahoma"/>
        <family val="2"/>
      </rPr>
      <t xml:space="preserve"> &amp; K*</t>
    </r>
    <r>
      <rPr>
        <b/>
        <vertAlign val="subscript"/>
        <sz val="13"/>
        <color rgb="FF000000"/>
        <rFont val="Tahoma"/>
        <family val="2"/>
      </rPr>
      <t>G</t>
    </r>
    <r>
      <rPr>
        <b/>
        <sz val="11"/>
        <color rgb="FF000000"/>
        <rFont val="Tahoma"/>
        <family val="2"/>
      </rPr>
      <t>): CEP (0.61/17.3 m)</t>
    </r>
  </si>
  <si>
    <t>Togliani [fp(kPa)=qc (bar), Jefferies]</t>
  </si>
  <si>
    <t>Togliani [fp(kPa)=qc (bar),Togliani, 2016]</t>
  </si>
  <si>
    <t>CPT SPT2 Togliani, 2016 (Togliani-qc &amp; K*G): CEP [0.66/(30.48-8.53)m]</t>
  </si>
  <si>
    <t>CPT SPT2 Jefferies (Togliani-qc &amp; K*G): CEP [0.66/(30.48-8.53)m]</t>
  </si>
  <si>
    <r>
      <t>CPT SPT2 Jefferies (Togliani-q</t>
    </r>
    <r>
      <rPr>
        <b/>
        <vertAlign val="subscript"/>
        <sz val="14"/>
        <color rgb="FF000000"/>
        <rFont val="Tahoma"/>
        <family val="2"/>
      </rPr>
      <t>c</t>
    </r>
    <r>
      <rPr>
        <b/>
        <sz val="11"/>
        <color rgb="FF000000"/>
        <rFont val="Tahoma"/>
        <family val="2"/>
      </rPr>
      <t xml:space="preserve"> &amp; K*</t>
    </r>
    <r>
      <rPr>
        <b/>
        <vertAlign val="subscript"/>
        <sz val="13"/>
        <color rgb="FF000000"/>
        <rFont val="Tahoma"/>
        <family val="2"/>
      </rPr>
      <t>G</t>
    </r>
    <r>
      <rPr>
        <b/>
        <sz val="11"/>
        <color rgb="FF000000"/>
        <rFont val="Tahoma"/>
        <family val="2"/>
      </rPr>
      <t>): OEP [0.66/(30.48-8.53)m]</t>
    </r>
  </si>
  <si>
    <r>
      <t>CPT SPT2 Togliani,2016 (Togliani-q</t>
    </r>
    <r>
      <rPr>
        <b/>
        <vertAlign val="subscript"/>
        <sz val="14"/>
        <color rgb="FF000000"/>
        <rFont val="Tahoma"/>
        <family val="2"/>
      </rPr>
      <t>c</t>
    </r>
    <r>
      <rPr>
        <b/>
        <sz val="11"/>
        <color rgb="FF000000"/>
        <rFont val="Tahoma"/>
        <family val="2"/>
      </rPr>
      <t xml:space="preserve"> &amp; K*</t>
    </r>
    <r>
      <rPr>
        <b/>
        <vertAlign val="subscript"/>
        <sz val="13"/>
        <color rgb="FF000000"/>
        <rFont val="Tahoma"/>
        <family val="2"/>
      </rPr>
      <t>G</t>
    </r>
    <r>
      <rPr>
        <b/>
        <sz val="11"/>
        <color rgb="FF000000"/>
        <rFont val="Tahoma"/>
        <family val="2"/>
      </rPr>
      <t>): OEP [0.66/(30.48-8.53)m]</t>
    </r>
  </si>
  <si>
    <r>
      <t>N</t>
    </r>
    <r>
      <rPr>
        <vertAlign val="subscript"/>
        <sz val="14"/>
        <color theme="1"/>
        <rFont val="Calibri"/>
        <family val="2"/>
        <scheme val="minor"/>
      </rPr>
      <t>30</t>
    </r>
    <r>
      <rPr>
        <sz val="12"/>
        <color theme="1"/>
        <rFont val="Calibri"/>
        <family val="2"/>
        <scheme val="minor"/>
      </rPr>
      <t xml:space="preserve"> CPeT-IT (qc derived)</t>
    </r>
  </si>
  <si>
    <t>CPTSPT2 (Jefferies)-Togliani (qc&amp;Rf): OEP [0.66/(30.48-8.53)m]</t>
  </si>
  <si>
    <t>CPTSPT2 (Togliani, 2016))-Togliani (qc&amp;Rf): OEP [0.66/(30.48-8.53)m]</t>
  </si>
  <si>
    <t>CPTSPT2 Jefferies [Togliani fp(kPa)=qc(bar)]: OEP [0.66/(30.48-8.53)m]</t>
  </si>
  <si>
    <t>CPTSPT2 Togliani, 2016 [Togliani fp(kPa)=qc(bar)]: CEP (0.61/17.30m)</t>
  </si>
  <si>
    <t>CPTSPT2 Togliani, 2016 [Togliani fp(kPa)=qc(bar)]: OEP [0.66/(30.48-8.53)m]</t>
  </si>
  <si>
    <t>CPTSPT2 Togliani, 2016 (Togliani qc&amp;Rf): OEP [0.66/(30.48-8.53)m]</t>
  </si>
  <si>
    <t>CPTSPT2 Jefferies [Togliani fp(kPa)=qc(bar)]: CEP (0.61/17.30m)</t>
  </si>
  <si>
    <t>CPTSPT2 Jefferies (Togliani qc&amp;K*G): OEP [0.66/(30.48-8.53)m]</t>
  </si>
  <si>
    <t>OEP [(0.66m/30.48-8.53)m]</t>
  </si>
  <si>
    <t>was calculated in the</t>
  </si>
  <si>
    <t xml:space="preserve">same way as a CEP </t>
  </si>
  <si>
    <t>The toe resistance,</t>
  </si>
  <si>
    <t>being the OEP plugged,</t>
  </si>
  <si>
    <r>
      <t xml:space="preserve">Chen, Y. J. and Kulhawy, F. H.2002. </t>
    </r>
    <r>
      <rPr>
        <i/>
        <sz val="10"/>
        <color rgb="FF0033CC"/>
        <rFont val="Arial"/>
        <family val="2"/>
      </rPr>
      <t>Evaluation of drained axial capacity for drilled shafts</t>
    </r>
    <r>
      <rPr>
        <sz val="10"/>
        <color rgb="FF0033CC"/>
        <rFont val="Arial"/>
        <family val="2"/>
      </rPr>
      <t>. Conference International Deep Foundation Congress 2002</t>
    </r>
  </si>
  <si>
    <r>
      <t xml:space="preserve">Fellenius B.H.Harris D.E. and Anderson D.G. </t>
    </r>
    <r>
      <rPr>
        <i/>
        <sz val="10"/>
        <color rgb="FF0033CC"/>
        <rFont val="Arial"/>
        <family val="2"/>
      </rPr>
      <t>Static loading test on a 45 m long pipe pile in Sandpoint, Idaho</t>
    </r>
    <r>
      <rPr>
        <sz val="10"/>
        <color rgb="FF0033CC"/>
        <rFont val="Arial"/>
        <family val="2"/>
      </rPr>
      <t>. Canadian Geotechnical Journal, Vol.41, No. 4, pp. 613 - 628</t>
    </r>
  </si>
  <si>
    <r>
      <t xml:space="preserve">Fellenius B.H.2017. </t>
    </r>
    <r>
      <rPr>
        <i/>
        <sz val="10"/>
        <color rgb="FF0033CC"/>
        <rFont val="Arial"/>
        <family val="2"/>
      </rPr>
      <t>Basic of foundation design</t>
    </r>
    <r>
      <rPr>
        <sz val="10"/>
        <color rgb="FF0033CC"/>
        <rFont val="Arial"/>
        <family val="2"/>
      </rPr>
      <t xml:space="preserve">. Red Book, Electronic Edition, January 2017  </t>
    </r>
  </si>
  <si>
    <r>
      <t xml:space="preserve">Fleming W.G.K.1992. </t>
    </r>
    <r>
      <rPr>
        <i/>
        <sz val="10"/>
        <color rgb="FF0033CC"/>
        <rFont val="Arial"/>
        <family val="2"/>
      </rPr>
      <t>A new method for single pile settlement prediction and analisys</t>
    </r>
    <r>
      <rPr>
        <sz val="10"/>
        <color rgb="FF0033CC"/>
        <rFont val="Arial"/>
        <family val="2"/>
      </rPr>
      <t>.Géotecnique 42, No.33, 411-425</t>
    </r>
  </si>
  <si>
    <r>
      <t xml:space="preserve">Mayne, P.W.2007.NHRCP Project 20-05; Task 37-14: </t>
    </r>
    <r>
      <rPr>
        <i/>
        <sz val="10"/>
        <color rgb="FF0033CC"/>
        <rFont val="Arial"/>
        <family val="2"/>
      </rPr>
      <t>Cone Penetration Testing -State-of Practice.</t>
    </r>
    <r>
      <rPr>
        <sz val="10"/>
        <color rgb="FF0033CC"/>
        <rFont val="Arial"/>
        <family val="2"/>
      </rPr>
      <t>TRB</t>
    </r>
  </si>
  <si>
    <r>
      <t>Niazi F.S.and Mayne P.W.2013.</t>
    </r>
    <r>
      <rPr>
        <i/>
        <sz val="10"/>
        <color rgb="FF0033CC"/>
        <rFont val="Arial"/>
        <family val="2"/>
      </rPr>
      <t>Cone penetration test based direct methods for evaluating axial capacity of single piles</t>
    </r>
    <r>
      <rPr>
        <sz val="10"/>
        <color rgb="FF0033CC"/>
        <rFont val="Arial"/>
        <family val="2"/>
      </rPr>
      <t>.Springer Science + Businnes Media 2013</t>
    </r>
  </si>
  <si>
    <r>
      <t xml:space="preserve">P.K.Robertson.2015. </t>
    </r>
    <r>
      <rPr>
        <i/>
        <sz val="10"/>
        <color rgb="FF0033CC"/>
        <rFont val="Arial"/>
        <family val="2"/>
      </rPr>
      <t>CPT Guide</t>
    </r>
    <r>
      <rPr>
        <sz val="10"/>
        <color rgb="FF0033CC"/>
        <rFont val="Arial"/>
        <family val="2"/>
      </rPr>
      <t>. Electronic Edition</t>
    </r>
  </si>
  <si>
    <r>
      <t xml:space="preserve">P.K.Robertson.2016. </t>
    </r>
    <r>
      <rPr>
        <i/>
        <sz val="10"/>
        <color rgb="FF0033CC"/>
        <rFont val="Arial"/>
        <family val="2"/>
      </rPr>
      <t>Cone penetration test (CPT)- based soil behaviour type (SBT ) classification system-an update</t>
    </r>
    <r>
      <rPr>
        <sz val="10"/>
        <color rgb="FF0033CC"/>
        <rFont val="Arial"/>
        <family val="2"/>
      </rPr>
      <t>. Canadian Geotechnical Journal, 53 (12) 1910-1927</t>
    </r>
  </si>
  <si>
    <r>
      <t xml:space="preserve">Steiner W. and Togliani G. 2016. </t>
    </r>
    <r>
      <rPr>
        <i/>
        <sz val="10"/>
        <color rgb="FF0033CC"/>
        <rFont val="Arial"/>
        <family val="2"/>
      </rPr>
      <t>Anwendung genormter Feldversuche in heterogenen (alpinen) Lockergesteine</t>
    </r>
    <r>
      <rPr>
        <sz val="10"/>
        <color rgb="FF0033CC"/>
        <rFont val="Arial"/>
        <family val="2"/>
      </rPr>
      <t>. Bundesamt für Strassen, Schweizerische Eidgenossenschaft</t>
    </r>
  </si>
  <si>
    <r>
      <t xml:space="preserve">Togliani, G. 2008. </t>
    </r>
    <r>
      <rPr>
        <i/>
        <sz val="10"/>
        <color rgb="FF0033CC"/>
        <rFont val="Arial"/>
        <family val="2"/>
      </rPr>
      <t>Pile capacity prediction for in situ tests.</t>
    </r>
    <r>
      <rPr>
        <sz val="10"/>
        <color rgb="FF0033CC"/>
        <rFont val="Arial"/>
        <family val="2"/>
      </rPr>
      <t xml:space="preserve"> Proceedings ISC-3 April 1-4, 2008. 1187-1192. Taylor &amp; Francis Group, London, UK</t>
    </r>
  </si>
  <si>
    <r>
      <t xml:space="preserve">Togliani G. 2018. </t>
    </r>
    <r>
      <rPr>
        <i/>
        <sz val="10"/>
        <color rgb="FF0033CC"/>
        <rFont val="Arial"/>
        <family val="2"/>
      </rPr>
      <t>Soil Behavior and Pile Design: Lesson Learned from Some Prediction Events - Part 1: Aged and Residual Soils</t>
    </r>
    <r>
      <rPr>
        <sz val="10"/>
        <color rgb="FF0033CC"/>
        <rFont val="Arial"/>
        <family val="2"/>
      </rPr>
      <t>. CPT'18 Proceedings</t>
    </r>
  </si>
  <si>
    <r>
      <t xml:space="preserve">Togliani G. 2018. </t>
    </r>
    <r>
      <rPr>
        <i/>
        <sz val="10"/>
        <color rgb="FF0033CC"/>
        <rFont val="Arial"/>
        <family val="2"/>
      </rPr>
      <t>Soil Behavior and Pile Design: Lesson Learned from Recent Prediction Event - Part 2: Unusual NC Soils</t>
    </r>
    <r>
      <rPr>
        <sz val="10"/>
        <color rgb="FF0033CC"/>
        <rFont val="Arial"/>
        <family val="2"/>
      </rPr>
      <t>. CPT'18 Proceedings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</si>
</sst>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#"/>
  </numFmts>
  <fonts count="14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name val="Arial"/>
      <family val="2"/>
    </font>
    <font>
      <sz val="10"/>
      <name val="Tahoma"/>
      <family val="2"/>
    </font>
    <font>
      <i/>
      <sz val="10"/>
      <color rgb="FF0000FF"/>
      <name val="Tahoma"/>
      <family val="2"/>
    </font>
    <font>
      <i/>
      <sz val="10"/>
      <color rgb="FF008000"/>
      <name val="Tahoma"/>
      <family val="2"/>
    </font>
    <font>
      <b/>
      <sz val="11"/>
      <color rgb="FF333333"/>
      <name val="Tahoma"/>
      <family val="2"/>
    </font>
    <font>
      <b/>
      <vertAlign val="subscript"/>
      <sz val="14"/>
      <color indexed="63"/>
      <name val="Tahoma"/>
      <family val="2"/>
    </font>
    <font>
      <b/>
      <vertAlign val="subscript"/>
      <sz val="12"/>
      <color indexed="63"/>
      <name val="Tahoma"/>
      <family val="2"/>
    </font>
    <font>
      <b/>
      <sz val="11"/>
      <color indexed="63"/>
      <name val="Tahoma"/>
      <family val="2"/>
    </font>
    <font>
      <b/>
      <sz val="11"/>
      <color rgb="FF0000FF"/>
      <name val="Symbol"/>
      <family val="1"/>
      <charset val="2"/>
    </font>
    <font>
      <b/>
      <sz val="11"/>
      <color indexed="12"/>
      <name val="Tahoma"/>
      <family val="2"/>
    </font>
    <font>
      <b/>
      <sz val="11"/>
      <color rgb="FF0000FF"/>
      <name val="Tahoma"/>
      <family val="2"/>
    </font>
    <font>
      <b/>
      <vertAlign val="subscript"/>
      <sz val="14"/>
      <color indexed="12"/>
      <name val="Tahoma"/>
      <family val="2"/>
    </font>
    <font>
      <sz val="11"/>
      <color rgb="FF333333"/>
      <name val="Tahoma"/>
      <family val="2"/>
    </font>
    <font>
      <sz val="11"/>
      <color rgb="FF333333"/>
      <name val="Symbol"/>
      <family val="1"/>
      <charset val="2"/>
    </font>
    <font>
      <vertAlign val="subscript"/>
      <sz val="12"/>
      <color indexed="63"/>
      <name val="Tahoma"/>
      <family val="2"/>
    </font>
    <font>
      <sz val="11"/>
      <color indexed="63"/>
      <name val="Tahoma"/>
      <family val="2"/>
    </font>
    <font>
      <sz val="12"/>
      <color indexed="63"/>
      <name val="Tahoma"/>
      <family val="2"/>
    </font>
    <font>
      <b/>
      <sz val="11"/>
      <color rgb="FF008000"/>
      <name val="Tahoma"/>
      <family val="2"/>
    </font>
    <font>
      <b/>
      <vertAlign val="subscript"/>
      <sz val="12"/>
      <color indexed="17"/>
      <name val="Tahoma"/>
      <family val="2"/>
    </font>
    <font>
      <b/>
      <sz val="12"/>
      <color indexed="17"/>
      <name val="Tahoma"/>
      <family val="2"/>
    </font>
    <font>
      <sz val="10"/>
      <color rgb="FF333333"/>
      <name val="Tahoma"/>
      <family val="2"/>
    </font>
    <font>
      <u/>
      <sz val="11"/>
      <color indexed="63"/>
      <name val="Tahoma"/>
      <family val="2"/>
    </font>
    <font>
      <b/>
      <sz val="10"/>
      <color rgb="FF008000"/>
      <name val="Tahoma"/>
      <family val="2"/>
    </font>
    <font>
      <b/>
      <sz val="10"/>
      <color rgb="FF0000FF"/>
      <name val="Tahoma"/>
      <family val="2"/>
    </font>
    <font>
      <b/>
      <sz val="10"/>
      <name val="Arial"/>
      <family val="2"/>
    </font>
    <font>
      <sz val="10"/>
      <color rgb="FF000000"/>
      <name val="Tahoma"/>
      <family val="2"/>
    </font>
    <font>
      <b/>
      <sz val="10"/>
      <color rgb="FF006600"/>
      <name val="Tahoma"/>
      <family val="2"/>
    </font>
    <font>
      <b/>
      <sz val="10"/>
      <color rgb="FFFF0000"/>
      <name val="Arial"/>
      <family val="2"/>
    </font>
    <font>
      <b/>
      <sz val="10"/>
      <color rgb="FF006600"/>
      <name val="Arial"/>
      <family val="2"/>
    </font>
    <font>
      <b/>
      <sz val="10"/>
      <color rgb="FF0033CC"/>
      <name val="Arial"/>
      <family val="2"/>
    </font>
    <font>
      <b/>
      <sz val="10"/>
      <color rgb="FF663300"/>
      <name val="Arial"/>
      <family val="2"/>
    </font>
    <font>
      <sz val="11"/>
      <color rgb="FF000000"/>
      <name val="Symbol"/>
      <family val="1"/>
      <charset val="2"/>
    </font>
    <font>
      <sz val="10"/>
      <color indexed="48"/>
      <name val="Tahoma"/>
      <family val="2"/>
    </font>
    <font>
      <sz val="10"/>
      <color rgb="FFFF0000"/>
      <name val="Tahoma"/>
      <family val="2"/>
    </font>
    <font>
      <sz val="10"/>
      <color rgb="FF0000FF"/>
      <name val="Arial"/>
      <family val="2"/>
    </font>
    <font>
      <b/>
      <sz val="8.25"/>
      <color rgb="FF000000"/>
      <name val="Tahoma"/>
      <family val="2"/>
    </font>
    <font>
      <sz val="8.25"/>
      <color rgb="FF000000"/>
      <name val="Tahoma"/>
      <family val="2"/>
    </font>
    <font>
      <b/>
      <sz val="10"/>
      <name val="Tahoma"/>
      <family val="2"/>
    </font>
    <font>
      <b/>
      <sz val="11"/>
      <color rgb="FF000000"/>
      <name val="Calibri"/>
      <family val="2"/>
    </font>
    <font>
      <vertAlign val="subscript"/>
      <sz val="14"/>
      <color indexed="8"/>
      <name val="Calibri"/>
      <family val="2"/>
    </font>
    <font>
      <sz val="11"/>
      <color indexed="8"/>
      <name val="Calibri"/>
      <family val="2"/>
    </font>
    <font>
      <vertAlign val="subscript"/>
      <sz val="14"/>
      <color indexed="10"/>
      <name val="Calibri"/>
      <family val="2"/>
    </font>
    <font>
      <sz val="11"/>
      <color indexed="10"/>
      <name val="Calibri"/>
      <family val="2"/>
    </font>
    <font>
      <vertAlign val="subscript"/>
      <sz val="12"/>
      <color indexed="10"/>
      <name val="Calibri"/>
      <family val="2"/>
    </font>
    <font>
      <sz val="11"/>
      <color indexed="10"/>
      <name val="Symbol"/>
      <family val="1"/>
      <charset val="2"/>
    </font>
    <font>
      <sz val="12"/>
      <color indexed="10"/>
      <name val="Symbol"/>
      <family val="1"/>
      <charset val="2"/>
    </font>
    <font>
      <vertAlign val="superscript"/>
      <sz val="12"/>
      <color indexed="10"/>
      <name val="Calibri"/>
      <family val="2"/>
    </font>
    <font>
      <sz val="12"/>
      <color indexed="10"/>
      <name val="Calibri"/>
      <family val="2"/>
    </font>
    <font>
      <vertAlign val="subscript"/>
      <sz val="11"/>
      <color indexed="8"/>
      <name val="Calibri"/>
      <family val="2"/>
    </font>
    <font>
      <sz val="11"/>
      <color indexed="8"/>
      <name val="Symbol"/>
      <family val="1"/>
      <charset val="2"/>
    </font>
    <font>
      <vertAlign val="subscript"/>
      <sz val="12"/>
      <color indexed="8"/>
      <name val="Calibri"/>
      <family val="2"/>
    </font>
    <font>
      <sz val="12"/>
      <color rgb="FF000000"/>
      <name val="Calibri"/>
      <family val="2"/>
    </font>
    <font>
      <sz val="12"/>
      <color indexed="8"/>
      <name val="Symbol"/>
      <family val="1"/>
      <charset val="2"/>
    </font>
    <font>
      <vertAlign val="subscript"/>
      <sz val="12"/>
      <color indexed="8"/>
      <name val="Arial"/>
      <family val="2"/>
    </font>
    <font>
      <sz val="10"/>
      <color indexed="8"/>
      <name val="Tahoma"/>
      <family val="2"/>
    </font>
    <font>
      <sz val="11"/>
      <color rgb="FF000000"/>
      <name val="Tahoma"/>
      <family val="2"/>
    </font>
    <font>
      <vertAlign val="subscript"/>
      <sz val="12"/>
      <color indexed="8"/>
      <name val="Tahoma"/>
      <family val="2"/>
    </font>
    <font>
      <sz val="11"/>
      <color indexed="8"/>
      <name val="Tahoma"/>
      <family val="2"/>
    </font>
    <font>
      <vertAlign val="subscript"/>
      <sz val="14"/>
      <color indexed="8"/>
      <name val="Tahoma"/>
      <family val="2"/>
    </font>
    <font>
      <sz val="10"/>
      <color indexed="8"/>
      <name val="Arial"/>
      <family val="2"/>
    </font>
    <font>
      <vertAlign val="superscript"/>
      <sz val="14"/>
      <color indexed="8"/>
      <name val="Calibri"/>
      <family val="2"/>
    </font>
    <font>
      <sz val="8.25"/>
      <color rgb="FF000000"/>
      <name val="Tahoma"/>
      <family val="2"/>
    </font>
    <font>
      <b/>
      <sz val="11"/>
      <color rgb="FFC00000"/>
      <name val="Calibri"/>
      <family val="2"/>
    </font>
    <font>
      <b/>
      <sz val="16"/>
      <color rgb="FF000000"/>
      <name val="Calibri"/>
      <family val="2"/>
    </font>
    <font>
      <sz val="12"/>
      <name val="Comic Sans MS"/>
      <family val="4"/>
    </font>
    <font>
      <sz val="12"/>
      <color rgb="FF000000"/>
      <name val="Comic Sans MS"/>
      <family val="4"/>
    </font>
    <font>
      <sz val="10"/>
      <color rgb="FF808080"/>
      <name val="Tahoma"/>
      <family val="2"/>
    </font>
    <font>
      <sz val="10"/>
      <color rgb="FF000080"/>
      <name val="Tahoma"/>
      <family val="2"/>
    </font>
    <font>
      <b/>
      <sz val="10"/>
      <color rgb="FF000080"/>
      <name val="Tahoma"/>
      <family val="2"/>
    </font>
    <font>
      <b/>
      <sz val="10"/>
      <color rgb="FF000000"/>
      <name val="Tahoma"/>
      <family val="2"/>
    </font>
    <font>
      <b/>
      <vertAlign val="subscript"/>
      <sz val="10"/>
      <color indexed="8"/>
      <name val="Tahoma"/>
      <family val="2"/>
    </font>
    <font>
      <b/>
      <sz val="11"/>
      <name val="Symbol"/>
      <family val="1"/>
      <charset val="2"/>
    </font>
    <font>
      <b/>
      <sz val="10"/>
      <name val="Symbol"/>
      <family val="1"/>
      <charset val="2"/>
    </font>
    <font>
      <sz val="9"/>
      <color rgb="FF000000"/>
      <name val="Tahoma"/>
      <family val="2"/>
    </font>
    <font>
      <sz val="9"/>
      <color rgb="FF000000"/>
      <name val="Comic Sans MS"/>
      <family val="4"/>
    </font>
    <font>
      <sz val="11"/>
      <color theme="1"/>
      <name val="Calibri"/>
      <family val="2"/>
    </font>
    <font>
      <sz val="9"/>
      <color theme="1"/>
      <name val="Tahoma"/>
      <family val="2"/>
    </font>
    <font>
      <sz val="10"/>
      <color theme="1"/>
      <name val="Tahoma"/>
      <family val="2"/>
    </font>
    <font>
      <sz val="9"/>
      <color rgb="FF000080"/>
      <name val="Comic Sans MS"/>
      <family val="4"/>
    </font>
    <font>
      <sz val="11"/>
      <color rgb="FF000080"/>
      <name val="Calibri"/>
      <family val="2"/>
    </font>
    <font>
      <sz val="8"/>
      <name val="Trebuchet MS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b/>
      <sz val="8.25"/>
      <color rgb="FF000000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2"/>
      <name val="Arial"/>
      <family val="2"/>
    </font>
    <font>
      <sz val="11"/>
      <name val="Symbol"/>
      <family val="1"/>
      <charset val="2"/>
    </font>
    <font>
      <sz val="10"/>
      <color theme="1"/>
      <name val="Arial"/>
      <family val="2"/>
    </font>
    <font>
      <b/>
      <sz val="11"/>
      <color rgb="FF002060"/>
      <name val="Calibri"/>
      <family val="2"/>
    </font>
    <font>
      <sz val="11"/>
      <color rgb="FF002060"/>
      <name val="Calibri"/>
      <family val="2"/>
    </font>
    <font>
      <sz val="11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FF0066"/>
      <name val="Arial"/>
      <family val="2"/>
    </font>
    <font>
      <sz val="11"/>
      <color rgb="FFFF0066"/>
      <name val="Calibri"/>
      <family val="2"/>
    </font>
    <font>
      <sz val="10"/>
      <color rgb="FFFF6600"/>
      <name val="Arial"/>
      <family val="2"/>
    </font>
    <font>
      <sz val="10"/>
      <color rgb="FF006600"/>
      <name val="Arial"/>
      <family val="2"/>
    </font>
    <font>
      <sz val="10"/>
      <color rgb="FF0033CC"/>
      <name val="Arial"/>
      <family val="2"/>
    </font>
    <font>
      <sz val="11"/>
      <color rgb="FFFF0066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00B050"/>
      <name val="Calibri"/>
      <family val="2"/>
      <scheme val="minor"/>
    </font>
    <font>
      <sz val="11"/>
      <color rgb="FF0033CC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FF66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omic Sans MS"/>
      <family val="4"/>
    </font>
    <font>
      <b/>
      <sz val="11"/>
      <color theme="1"/>
      <name val="Comic Sans MS"/>
      <family val="4"/>
    </font>
    <font>
      <b/>
      <sz val="11"/>
      <color theme="1"/>
      <name val="Calibri"/>
      <family val="2"/>
    </font>
    <font>
      <b/>
      <vertAlign val="subscript"/>
      <sz val="10"/>
      <name val="Tahoma"/>
      <family val="2"/>
    </font>
    <font>
      <b/>
      <vertAlign val="subscript"/>
      <sz val="12"/>
      <name val="Tahoma"/>
      <family val="2"/>
    </font>
    <font>
      <sz val="9"/>
      <color rgb="FF808080"/>
      <name val="Tahoma"/>
      <family val="2"/>
    </font>
    <font>
      <sz val="9"/>
      <color rgb="FF00008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0"/>
      <color rgb="FFC00000"/>
      <name val="Tahoma"/>
      <family val="2"/>
    </font>
    <font>
      <vertAlign val="subscript"/>
      <sz val="12"/>
      <color theme="1"/>
      <name val="Calibri"/>
      <family val="2"/>
    </font>
    <font>
      <i/>
      <sz val="11"/>
      <color rgb="FF0033CC"/>
      <name val="Calibri"/>
      <family val="2"/>
      <scheme val="minor"/>
    </font>
    <font>
      <sz val="11"/>
      <color rgb="FF006600"/>
      <name val="Calibri"/>
      <family val="2"/>
    </font>
    <font>
      <b/>
      <sz val="11"/>
      <color rgb="FF000000"/>
      <name val="Tahoma"/>
      <family val="2"/>
    </font>
    <font>
      <sz val="11"/>
      <color theme="1"/>
      <name val="Tahoma"/>
      <family val="2"/>
    </font>
    <font>
      <b/>
      <vertAlign val="subscript"/>
      <sz val="14"/>
      <color rgb="FF000000"/>
      <name val="Tahoma"/>
      <family val="2"/>
    </font>
    <font>
      <b/>
      <vertAlign val="subscript"/>
      <sz val="13"/>
      <color rgb="FF000000"/>
      <name val="Tahoma"/>
      <family val="2"/>
    </font>
    <font>
      <b/>
      <sz val="10"/>
      <color theme="1"/>
      <name val="Tahoma"/>
      <family val="2"/>
    </font>
    <font>
      <b/>
      <sz val="9"/>
      <color theme="1"/>
      <name val="Tahoma"/>
      <family val="2"/>
    </font>
    <font>
      <b/>
      <sz val="9"/>
      <color rgb="FF000000"/>
      <name val="Comic Sans MS"/>
      <family val="4"/>
    </font>
    <font>
      <b/>
      <sz val="9"/>
      <color rgb="FF000080"/>
      <name val="Comic Sans MS"/>
      <family val="4"/>
    </font>
    <font>
      <b/>
      <sz val="9"/>
      <color theme="1"/>
      <name val="Comic Sans MS"/>
      <family val="4"/>
    </font>
    <font>
      <b/>
      <sz val="11"/>
      <name val="Calibri"/>
      <family val="2"/>
    </font>
    <font>
      <i/>
      <sz val="11"/>
      <color rgb="FF0033CC"/>
      <name val="Comic Sans MS"/>
      <family val="4"/>
    </font>
    <font>
      <b/>
      <sz val="8.25"/>
      <name val="Tahoma"/>
      <family val="2"/>
    </font>
    <font>
      <b/>
      <sz val="8.25"/>
      <color rgb="FFFF0066"/>
      <name val="Tahoma"/>
      <family val="2"/>
    </font>
    <font>
      <sz val="8.25"/>
      <name val="Tahoma"/>
      <family val="2"/>
    </font>
    <font>
      <sz val="10"/>
      <color rgb="FFFF0066"/>
      <name val="Tahoma"/>
      <family val="2"/>
    </font>
    <font>
      <sz val="8.5"/>
      <name val="Tahoma"/>
      <family val="2"/>
    </font>
    <font>
      <sz val="1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i/>
      <sz val="10"/>
      <color rgb="FF0033CC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CCCFF"/>
        <bgColor indexed="64"/>
      </patternFill>
    </fill>
    <fill>
      <patternFill patternType="solid">
        <fgColor rgb="FFCCCCFF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CCFFCC"/>
        <bgColor rgb="FF000000"/>
      </patternFill>
    </fill>
    <fill>
      <gradientFill degree="90">
        <stop position="0">
          <color rgb="FFF5F6F7"/>
        </stop>
        <stop position="0.49990000000000001">
          <color rgb="FFF5F6F7"/>
        </stop>
        <stop position="0.5">
          <color rgb="FFF5F6F7"/>
        </stop>
        <stop position="1">
          <color rgb="FFF5F6F7"/>
        </stop>
      </gradientFill>
    </fill>
    <fill>
      <patternFill patternType="solid">
        <fgColor rgb="FFE2EFDA"/>
        <bgColor rgb="FF000000"/>
      </patternFill>
    </fill>
    <fill>
      <patternFill patternType="solid">
        <fgColor rgb="FFDDDDDD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2DCDB"/>
        <bgColor rgb="FF000000"/>
      </patternFill>
    </fill>
    <fill>
      <gradientFill degree="90">
        <stop position="0">
          <color rgb="FFF1F0E9"/>
        </stop>
        <stop position="0.49990000000000001">
          <color rgb="FFF5F6F7"/>
        </stop>
        <stop position="0.5">
          <color rgb="FFF5F6F7"/>
        </stop>
        <stop position="1">
          <color rgb="FFF5F6F7"/>
        </stop>
      </gradientFill>
    </fill>
    <fill>
      <patternFill patternType="solid">
        <fgColor rgb="FFF1F0E9"/>
        <bgColor indexed="64"/>
      </patternFill>
    </fill>
    <fill>
      <patternFill patternType="solid">
        <fgColor rgb="FFFFFFCC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0" borderId="0"/>
    <xf numFmtId="0" fontId="87" fillId="0" borderId="0"/>
    <xf numFmtId="0" fontId="87" fillId="0" borderId="0"/>
  </cellStyleXfs>
  <cellXfs count="25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" fontId="15" fillId="0" borderId="0" xfId="0" applyNumberFormat="1" applyFont="1" applyAlignment="1">
      <alignment horizontal="center"/>
    </xf>
    <xf numFmtId="0" fontId="27" fillId="0" borderId="0" xfId="0" applyFont="1"/>
    <xf numFmtId="1" fontId="28" fillId="3" borderId="0" xfId="0" applyNumberFormat="1" applyFont="1" applyFill="1" applyAlignment="1">
      <alignment horizontal="center"/>
    </xf>
    <xf numFmtId="2" fontId="4" fillId="3" borderId="0" xfId="0" applyNumberFormat="1" applyFont="1" applyFill="1" applyAlignment="1">
      <alignment horizontal="center"/>
    </xf>
    <xf numFmtId="1" fontId="4" fillId="3" borderId="0" xfId="0" applyNumberFormat="1" applyFont="1" applyFill="1" applyAlignment="1">
      <alignment horizontal="center"/>
    </xf>
    <xf numFmtId="1" fontId="26" fillId="4" borderId="0" xfId="0" applyNumberFormat="1" applyFont="1" applyFill="1" applyAlignment="1">
      <alignment horizontal="left"/>
    </xf>
    <xf numFmtId="1" fontId="26" fillId="4" borderId="0" xfId="0" applyNumberFormat="1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164" fontId="26" fillId="4" borderId="0" xfId="0" applyNumberFormat="1" applyFont="1" applyFill="1" applyAlignment="1">
      <alignment horizontal="center"/>
    </xf>
    <xf numFmtId="2" fontId="26" fillId="4" borderId="0" xfId="0" applyNumberFormat="1" applyFont="1" applyFill="1" applyAlignment="1">
      <alignment horizontal="center"/>
    </xf>
    <xf numFmtId="0" fontId="23" fillId="5" borderId="0" xfId="0" applyFont="1" applyFill="1" applyAlignment="1">
      <alignment horizontal="center"/>
    </xf>
    <xf numFmtId="164" fontId="28" fillId="5" borderId="0" xfId="0" applyNumberFormat="1" applyFont="1" applyFill="1" applyAlignment="1">
      <alignment horizontal="center"/>
    </xf>
    <xf numFmtId="164" fontId="23" fillId="5" borderId="0" xfId="0" applyNumberFormat="1" applyFont="1" applyFill="1" applyAlignment="1">
      <alignment horizontal="center"/>
    </xf>
    <xf numFmtId="164" fontId="29" fillId="6" borderId="0" xfId="0" applyNumberFormat="1" applyFont="1" applyFill="1" applyAlignment="1">
      <alignment horizontal="center"/>
    </xf>
    <xf numFmtId="164" fontId="25" fillId="6" borderId="0" xfId="0" applyNumberFormat="1" applyFont="1" applyFill="1" applyAlignment="1">
      <alignment horizontal="center"/>
    </xf>
    <xf numFmtId="0" fontId="26" fillId="4" borderId="0" xfId="0" applyFont="1" applyFill="1"/>
    <xf numFmtId="1" fontId="26" fillId="4" borderId="0" xfId="0" applyNumberFormat="1" applyFont="1" applyFill="1"/>
    <xf numFmtId="0" fontId="4" fillId="4" borderId="0" xfId="0" applyFont="1" applyFill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1" fillId="0" borderId="0" xfId="0" applyFont="1" applyAlignment="1">
      <alignment horizontal="center"/>
    </xf>
    <xf numFmtId="2" fontId="1" fillId="0" borderId="0" xfId="0" applyNumberFormat="1" applyFont="1"/>
    <xf numFmtId="0" fontId="35" fillId="0" borderId="0" xfId="0" applyFont="1"/>
    <xf numFmtId="0" fontId="35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" fontId="37" fillId="0" borderId="0" xfId="0" applyNumberFormat="1" applyFont="1" applyAlignment="1">
      <alignment horizontal="center"/>
    </xf>
    <xf numFmtId="2" fontId="37" fillId="0" borderId="0" xfId="0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165" fontId="37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0" fontId="40" fillId="0" borderId="0" xfId="0" applyFont="1"/>
    <xf numFmtId="1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left"/>
    </xf>
    <xf numFmtId="0" fontId="1" fillId="0" borderId="0" xfId="0" quotePrefix="1" applyFont="1" applyAlignment="1">
      <alignment horizontal="center"/>
    </xf>
    <xf numFmtId="2" fontId="4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" fillId="4" borderId="0" xfId="0" applyFont="1" applyFill="1" applyAlignment="1">
      <alignment horizontal="center"/>
    </xf>
    <xf numFmtId="0" fontId="1" fillId="4" borderId="0" xfId="0" applyFont="1" applyFill="1"/>
    <xf numFmtId="0" fontId="5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1" fontId="28" fillId="0" borderId="0" xfId="0" applyNumberFormat="1" applyFont="1" applyAlignment="1">
      <alignment horizontal="center"/>
    </xf>
    <xf numFmtId="2" fontId="28" fillId="8" borderId="0" xfId="0" applyNumberFormat="1" applyFont="1" applyFill="1" applyAlignment="1">
      <alignment horizontal="center"/>
    </xf>
    <xf numFmtId="1" fontId="28" fillId="8" borderId="0" xfId="0" applyNumberFormat="1" applyFont="1" applyFill="1" applyAlignment="1">
      <alignment horizontal="center"/>
    </xf>
    <xf numFmtId="1" fontId="28" fillId="9" borderId="0" xfId="0" applyNumberFormat="1" applyFont="1" applyFill="1" applyAlignment="1">
      <alignment horizontal="center"/>
    </xf>
    <xf numFmtId="1" fontId="64" fillId="8" borderId="0" xfId="0" applyNumberFormat="1" applyFont="1" applyFill="1" applyAlignment="1">
      <alignment horizontal="center" vertical="center" wrapText="1"/>
    </xf>
    <xf numFmtId="2" fontId="28" fillId="0" borderId="0" xfId="0" applyNumberFormat="1" applyFont="1" applyAlignment="1">
      <alignment horizontal="center"/>
    </xf>
    <xf numFmtId="165" fontId="28" fillId="0" borderId="0" xfId="0" applyNumberFormat="1" applyFont="1" applyAlignment="1">
      <alignment horizontal="center"/>
    </xf>
    <xf numFmtId="2" fontId="28" fillId="9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164" fontId="28" fillId="0" borderId="0" xfId="0" applyNumberFormat="1" applyFont="1" applyAlignment="1">
      <alignment horizontal="center"/>
    </xf>
    <xf numFmtId="164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2" fontId="28" fillId="0" borderId="0" xfId="0" applyNumberFormat="1" applyFont="1" applyAlignment="1">
      <alignment horizontal="center" vertical="center" wrapText="1"/>
    </xf>
    <xf numFmtId="1" fontId="28" fillId="0" borderId="0" xfId="0" applyNumberFormat="1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28" fillId="0" borderId="0" xfId="0" applyFont="1"/>
    <xf numFmtId="164" fontId="28" fillId="8" borderId="0" xfId="0" applyNumberFormat="1" applyFont="1" applyFill="1" applyAlignment="1">
      <alignment horizontal="center"/>
    </xf>
    <xf numFmtId="16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2" fontId="28" fillId="10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64" fillId="0" borderId="0" xfId="0" applyNumberFormat="1" applyFont="1" applyAlignment="1">
      <alignment horizontal="center" vertical="center" wrapText="1"/>
    </xf>
    <xf numFmtId="2" fontId="65" fillId="0" borderId="0" xfId="0" applyNumberFormat="1" applyFont="1" applyFill="1" applyAlignment="1">
      <alignment horizontal="center"/>
    </xf>
    <xf numFmtId="1" fontId="36" fillId="0" borderId="0" xfId="0" applyNumberFormat="1" applyFont="1" applyAlignment="1">
      <alignment horizontal="center" vertical="top" wrapText="1"/>
    </xf>
    <xf numFmtId="0" fontId="66" fillId="0" borderId="0" xfId="0" applyFont="1"/>
    <xf numFmtId="0" fontId="67" fillId="0" borderId="0" xfId="0" applyFont="1"/>
    <xf numFmtId="0" fontId="68" fillId="0" borderId="0" xfId="0" applyFont="1" applyAlignment="1">
      <alignment horizontal="center"/>
    </xf>
    <xf numFmtId="0" fontId="68" fillId="0" borderId="0" xfId="0" applyFont="1"/>
    <xf numFmtId="0" fontId="40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14" fontId="40" fillId="0" borderId="0" xfId="0" applyNumberFormat="1" applyFont="1" applyAlignment="1">
      <alignment horizontal="center"/>
    </xf>
    <xf numFmtId="0" fontId="72" fillId="11" borderId="0" xfId="0" applyFont="1" applyFill="1" applyAlignment="1">
      <alignment horizontal="center"/>
    </xf>
    <xf numFmtId="0" fontId="74" fillId="11" borderId="0" xfId="0" applyFont="1" applyFill="1" applyAlignment="1">
      <alignment horizontal="center"/>
    </xf>
    <xf numFmtId="0" fontId="40" fillId="11" borderId="0" xfId="0" applyFont="1" applyFill="1" applyAlignment="1">
      <alignment horizontal="center"/>
    </xf>
    <xf numFmtId="0" fontId="27" fillId="11" borderId="0" xfId="0" applyFont="1" applyFill="1" applyAlignment="1">
      <alignment horizontal="center"/>
    </xf>
    <xf numFmtId="0" fontId="41" fillId="11" borderId="0" xfId="0" applyFont="1" applyFill="1"/>
    <xf numFmtId="0" fontId="41" fillId="11" borderId="0" xfId="0" applyFont="1" applyFill="1" applyAlignment="1">
      <alignment horizontal="center"/>
    </xf>
    <xf numFmtId="2" fontId="76" fillId="0" borderId="0" xfId="0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" fontId="77" fillId="11" borderId="0" xfId="1" applyNumberFormat="1" applyFont="1" applyFill="1" applyAlignment="1">
      <alignment horizontal="center"/>
    </xf>
    <xf numFmtId="2" fontId="77" fillId="0" borderId="0" xfId="1" applyNumberFormat="1" applyFont="1" applyAlignment="1">
      <alignment horizontal="center"/>
    </xf>
    <xf numFmtId="2" fontId="77" fillId="0" borderId="0" xfId="0" applyNumberFormat="1" applyFont="1" applyAlignment="1">
      <alignment horizontal="center"/>
    </xf>
    <xf numFmtId="165" fontId="77" fillId="0" borderId="0" xfId="0" applyNumberFormat="1" applyFont="1" applyAlignment="1">
      <alignment horizontal="center"/>
    </xf>
    <xf numFmtId="0" fontId="77" fillId="0" borderId="0" xfId="0" applyFont="1"/>
    <xf numFmtId="0" fontId="77" fillId="0" borderId="0" xfId="0" applyFont="1" applyAlignment="1">
      <alignment horizontal="center"/>
    </xf>
    <xf numFmtId="1" fontId="77" fillId="0" borderId="0" xfId="0" applyNumberFormat="1" applyFont="1" applyAlignment="1">
      <alignment horizontal="center"/>
    </xf>
    <xf numFmtId="164" fontId="78" fillId="0" borderId="0" xfId="0" applyNumberFormat="1" applyFont="1" applyAlignment="1">
      <alignment horizontal="center"/>
    </xf>
    <xf numFmtId="164" fontId="79" fillId="0" borderId="0" xfId="0" applyNumberFormat="1" applyFont="1" applyAlignment="1" applyProtection="1">
      <alignment horizontal="center"/>
      <protection locked="0"/>
    </xf>
    <xf numFmtId="1" fontId="79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4" fontId="77" fillId="0" borderId="0" xfId="0" applyNumberFormat="1" applyFont="1" applyAlignment="1">
      <alignment horizontal="center"/>
    </xf>
    <xf numFmtId="2" fontId="78" fillId="0" borderId="0" xfId="0" applyNumberFormat="1" applyFont="1" applyAlignment="1">
      <alignment horizontal="center"/>
    </xf>
    <xf numFmtId="1" fontId="76" fillId="0" borderId="0" xfId="0" applyNumberFormat="1" applyFont="1" applyAlignment="1">
      <alignment horizontal="center"/>
    </xf>
    <xf numFmtId="164" fontId="80" fillId="0" borderId="0" xfId="0" applyNumberFormat="1" applyFont="1" applyAlignment="1">
      <alignment horizontal="center" vertical="center" wrapText="1"/>
    </xf>
    <xf numFmtId="1" fontId="81" fillId="0" borderId="0" xfId="0" applyNumberFormat="1" applyFont="1" applyAlignment="1">
      <alignment horizontal="center"/>
    </xf>
    <xf numFmtId="2" fontId="80" fillId="0" borderId="0" xfId="0" applyNumberFormat="1" applyFont="1" applyAlignment="1">
      <alignment horizontal="center"/>
    </xf>
    <xf numFmtId="164" fontId="80" fillId="0" borderId="0" xfId="0" applyNumberFormat="1" applyFont="1" applyAlignment="1">
      <alignment horizontal="center"/>
    </xf>
    <xf numFmtId="0" fontId="82" fillId="0" borderId="0" xfId="0" applyFont="1"/>
    <xf numFmtId="0" fontId="83" fillId="0" borderId="0" xfId="0" applyFont="1"/>
    <xf numFmtId="0" fontId="86" fillId="7" borderId="0" xfId="0" applyFont="1" applyFill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8" fillId="7" borderId="0" xfId="0" applyFont="1" applyFill="1" applyAlignment="1">
      <alignment horizontal="center" vertical="center" wrapText="1"/>
    </xf>
    <xf numFmtId="0" fontId="41" fillId="0" borderId="0" xfId="0" applyFont="1"/>
    <xf numFmtId="164" fontId="3" fillId="0" borderId="0" xfId="0" applyNumberFormat="1" applyFont="1"/>
    <xf numFmtId="0" fontId="91" fillId="0" borderId="0" xfId="0" applyFont="1"/>
    <xf numFmtId="0" fontId="92" fillId="0" borderId="0" xfId="0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41" fillId="0" borderId="0" xfId="0" applyFont="1" applyAlignment="1">
      <alignment horizontal="center"/>
    </xf>
    <xf numFmtId="1" fontId="1" fillId="0" borderId="0" xfId="0" applyNumberFormat="1" applyFont="1"/>
    <xf numFmtId="0" fontId="96" fillId="0" borderId="0" xfId="0" applyFont="1" applyAlignment="1">
      <alignment horizontal="center"/>
    </xf>
    <xf numFmtId="0" fontId="1" fillId="5" borderId="0" xfId="0" applyFont="1" applyFill="1" applyAlignment="1">
      <alignment horizontal="center"/>
    </xf>
    <xf numFmtId="0" fontId="88" fillId="0" borderId="0" xfId="0" applyFont="1" applyAlignment="1">
      <alignment horizontal="center"/>
    </xf>
    <xf numFmtId="2" fontId="1" fillId="0" borderId="0" xfId="2" applyNumberFormat="1" applyFont="1" applyProtection="1">
      <protection locked="0"/>
    </xf>
    <xf numFmtId="0" fontId="78" fillId="0" borderId="0" xfId="0" applyFont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88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97" fillId="0" borderId="0" xfId="0" applyFont="1"/>
    <xf numFmtId="0" fontId="98" fillId="0" borderId="0" xfId="0" applyFont="1"/>
    <xf numFmtId="2" fontId="1" fillId="0" borderId="0" xfId="3" applyNumberFormat="1" applyFont="1" applyProtection="1">
      <protection locked="0"/>
    </xf>
    <xf numFmtId="0" fontId="99" fillId="0" borderId="0" xfId="0" applyFont="1"/>
    <xf numFmtId="0" fontId="100" fillId="0" borderId="0" xfId="0" applyFont="1"/>
    <xf numFmtId="0" fontId="31" fillId="0" borderId="0" xfId="0" applyFont="1"/>
    <xf numFmtId="164" fontId="99" fillId="0" borderId="0" xfId="0" applyNumberFormat="1" applyFont="1"/>
    <xf numFmtId="0" fontId="101" fillId="0" borderId="0" xfId="0" applyFont="1"/>
    <xf numFmtId="0" fontId="102" fillId="0" borderId="0" xfId="0" applyFont="1"/>
    <xf numFmtId="0" fontId="0" fillId="0" borderId="0" xfId="0"/>
    <xf numFmtId="0" fontId="0" fillId="0" borderId="0" xfId="0" applyFont="1"/>
    <xf numFmtId="164" fontId="4" fillId="2" borderId="0" xfId="0" applyNumberFormat="1" applyFont="1" applyFill="1" applyAlignment="1">
      <alignment horizontal="center" vertical="top" wrapText="1"/>
    </xf>
    <xf numFmtId="0" fontId="38" fillId="12" borderId="0" xfId="0" applyFont="1" applyFill="1" applyAlignment="1">
      <alignment horizontal="center" vertical="center" wrapText="1"/>
    </xf>
    <xf numFmtId="0" fontId="39" fillId="13" borderId="0" xfId="0" applyFont="1" applyFill="1" applyAlignment="1">
      <alignment horizontal="right" vertical="center" wrapText="1"/>
    </xf>
    <xf numFmtId="0" fontId="39" fillId="0" borderId="0" xfId="0" applyFont="1" applyAlignment="1">
      <alignment horizontal="right" vertical="center" wrapText="1"/>
    </xf>
    <xf numFmtId="11" fontId="39" fillId="0" borderId="0" xfId="0" applyNumberFormat="1" applyFont="1" applyAlignment="1">
      <alignment horizontal="right" vertical="center" wrapText="1"/>
    </xf>
    <xf numFmtId="1" fontId="80" fillId="0" borderId="0" xfId="0" applyNumberFormat="1" applyFont="1" applyAlignment="1">
      <alignment horizontal="center"/>
    </xf>
    <xf numFmtId="1" fontId="76" fillId="11" borderId="0" xfId="1" applyNumberFormat="1" applyFont="1" applyFill="1" applyAlignment="1">
      <alignment horizontal="center"/>
    </xf>
    <xf numFmtId="2" fontId="103" fillId="0" borderId="0" xfId="0" applyNumberFormat="1" applyFont="1" applyAlignment="1">
      <alignment horizontal="center"/>
    </xf>
    <xf numFmtId="0" fontId="104" fillId="0" borderId="0" xfId="0" applyFont="1" applyAlignment="1">
      <alignment horizontal="center"/>
    </xf>
    <xf numFmtId="0" fontId="104" fillId="0" borderId="0" xfId="0" applyFont="1"/>
    <xf numFmtId="0" fontId="105" fillId="0" borderId="0" xfId="0" applyFont="1"/>
    <xf numFmtId="0" fontId="105" fillId="0" borderId="0" xfId="0" applyFont="1" applyAlignment="1">
      <alignment horizontal="center"/>
    </xf>
    <xf numFmtId="0" fontId="106" fillId="0" borderId="0" xfId="0" applyFont="1"/>
    <xf numFmtId="0" fontId="107" fillId="0" borderId="0" xfId="0" applyFont="1"/>
    <xf numFmtId="0" fontId="107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0" fontId="108" fillId="0" borderId="0" xfId="0" applyFont="1"/>
    <xf numFmtId="2" fontId="109" fillId="0" borderId="0" xfId="0" applyNumberFormat="1" applyFont="1" applyAlignment="1">
      <alignment horizontal="center"/>
    </xf>
    <xf numFmtId="0" fontId="110" fillId="0" borderId="0" xfId="0" applyFont="1"/>
    <xf numFmtId="0" fontId="110" fillId="0" borderId="0" xfId="0" applyFont="1" applyAlignment="1">
      <alignment horizontal="center"/>
    </xf>
    <xf numFmtId="1" fontId="110" fillId="0" borderId="0" xfId="0" applyNumberFormat="1" applyFont="1" applyAlignment="1">
      <alignment horizontal="center"/>
    </xf>
    <xf numFmtId="0" fontId="111" fillId="0" borderId="0" xfId="0" applyFont="1"/>
    <xf numFmtId="0" fontId="78" fillId="0" borderId="0" xfId="0" applyFont="1"/>
    <xf numFmtId="0" fontId="112" fillId="0" borderId="0" xfId="0" applyFont="1" applyAlignment="1">
      <alignment horizontal="center"/>
    </xf>
    <xf numFmtId="0" fontId="112" fillId="0" borderId="0" xfId="0" applyFont="1"/>
    <xf numFmtId="1" fontId="78" fillId="0" borderId="0" xfId="0" applyNumberFormat="1" applyFont="1" applyAlignment="1">
      <alignment horizontal="center"/>
    </xf>
    <xf numFmtId="1" fontId="65" fillId="0" borderId="0" xfId="0" applyNumberFormat="1" applyFont="1" applyAlignment="1">
      <alignment horizontal="center"/>
    </xf>
    <xf numFmtId="1" fontId="78" fillId="0" borderId="0" xfId="0" applyNumberFormat="1" applyFont="1"/>
    <xf numFmtId="0" fontId="69" fillId="11" borderId="0" xfId="0" applyFont="1" applyFill="1" applyAlignment="1">
      <alignment horizontal="center"/>
    </xf>
    <xf numFmtId="0" fontId="70" fillId="11" borderId="0" xfId="0" applyFont="1" applyFill="1"/>
    <xf numFmtId="0" fontId="3" fillId="11" borderId="0" xfId="0" applyFont="1" applyFill="1"/>
    <xf numFmtId="14" fontId="4" fillId="11" borderId="0" xfId="0" applyNumberFormat="1" applyFont="1" applyFill="1" applyAlignment="1">
      <alignment horizontal="center"/>
    </xf>
    <xf numFmtId="0" fontId="71" fillId="11" borderId="0" xfId="0" applyFont="1" applyFill="1" applyAlignment="1">
      <alignment horizontal="center"/>
    </xf>
    <xf numFmtId="14" fontId="74" fillId="11" borderId="0" xfId="0" applyNumberFormat="1" applyFont="1" applyFill="1" applyAlignment="1">
      <alignment horizontal="center"/>
    </xf>
    <xf numFmtId="0" fontId="69" fillId="11" borderId="0" xfId="0" applyFont="1" applyFill="1"/>
    <xf numFmtId="0" fontId="115" fillId="11" borderId="0" xfId="0" applyFont="1" applyFill="1"/>
    <xf numFmtId="0" fontId="76" fillId="0" borderId="0" xfId="0" applyFont="1" applyAlignment="1">
      <alignment horizontal="center"/>
    </xf>
    <xf numFmtId="0" fontId="116" fillId="0" borderId="0" xfId="0" applyFont="1"/>
    <xf numFmtId="1" fontId="117" fillId="0" borderId="0" xfId="0" applyNumberFormat="1" applyFont="1"/>
    <xf numFmtId="164" fontId="76" fillId="11" borderId="0" xfId="1" applyNumberFormat="1" applyFont="1" applyFill="1" applyAlignment="1">
      <alignment horizontal="center"/>
    </xf>
    <xf numFmtId="1" fontId="118" fillId="0" borderId="0" xfId="0" applyNumberFormat="1" applyFont="1" applyAlignment="1">
      <alignment horizontal="center"/>
    </xf>
    <xf numFmtId="1" fontId="118" fillId="0" borderId="0" xfId="0" applyNumberFormat="1" applyFont="1"/>
    <xf numFmtId="1" fontId="116" fillId="0" borderId="0" xfId="0" applyNumberFormat="1" applyFont="1" applyAlignment="1">
      <alignment horizontal="center"/>
    </xf>
    <xf numFmtId="167" fontId="118" fillId="0" borderId="0" xfId="0" applyNumberFormat="1" applyFont="1" applyAlignment="1">
      <alignment horizontal="center"/>
    </xf>
    <xf numFmtId="1" fontId="119" fillId="0" borderId="0" xfId="0" applyNumberFormat="1" applyFont="1" applyAlignment="1">
      <alignment horizontal="center"/>
    </xf>
    <xf numFmtId="1" fontId="72" fillId="0" borderId="0" xfId="0" applyNumberFormat="1" applyFont="1" applyAlignment="1">
      <alignment horizontal="center"/>
    </xf>
    <xf numFmtId="2" fontId="76" fillId="11" borderId="0" xfId="1" applyNumberFormat="1" applyFont="1" applyFill="1" applyAlignment="1">
      <alignment horizontal="center"/>
    </xf>
    <xf numFmtId="1" fontId="109" fillId="0" borderId="0" xfId="0" applyNumberFormat="1" applyFont="1" applyAlignment="1">
      <alignment horizontal="center"/>
    </xf>
    <xf numFmtId="2" fontId="116" fillId="0" borderId="0" xfId="0" applyNumberFormat="1" applyFont="1" applyAlignment="1">
      <alignment horizontal="center"/>
    </xf>
    <xf numFmtId="0" fontId="121" fillId="0" borderId="0" xfId="0" applyFont="1"/>
    <xf numFmtId="1" fontId="4" fillId="0" borderId="0" xfId="0" applyNumberFormat="1" applyFont="1" applyAlignment="1">
      <alignment horizontal="center" vertical="top" wrapText="1"/>
    </xf>
    <xf numFmtId="2" fontId="36" fillId="10" borderId="0" xfId="0" applyNumberFormat="1" applyFont="1" applyFill="1" applyAlignment="1">
      <alignment horizontal="center"/>
    </xf>
    <xf numFmtId="1" fontId="28" fillId="10" borderId="0" xfId="0" applyNumberFormat="1" applyFont="1" applyFill="1" applyAlignment="1">
      <alignment horizontal="center"/>
    </xf>
    <xf numFmtId="1" fontId="72" fillId="10" borderId="0" xfId="0" applyNumberFormat="1" applyFont="1" applyFill="1" applyAlignment="1">
      <alignment horizontal="center"/>
    </xf>
    <xf numFmtId="0" fontId="115" fillId="11" borderId="0" xfId="0" applyFont="1" applyFill="1" applyAlignment="1">
      <alignment horizontal="center"/>
    </xf>
    <xf numFmtId="1" fontId="117" fillId="0" borderId="0" xfId="0" applyNumberFormat="1" applyFont="1" applyAlignment="1">
      <alignment horizontal="center"/>
    </xf>
    <xf numFmtId="1" fontId="0" fillId="0" borderId="0" xfId="0" applyNumberFormat="1"/>
    <xf numFmtId="0" fontId="88" fillId="0" borderId="0" xfId="0" applyFont="1"/>
    <xf numFmtId="164" fontId="0" fillId="0" borderId="0" xfId="0" applyNumberFormat="1"/>
    <xf numFmtId="0" fontId="122" fillId="0" borderId="0" xfId="0" applyFont="1"/>
    <xf numFmtId="0" fontId="123" fillId="0" borderId="0" xfId="0" applyFont="1"/>
    <xf numFmtId="0" fontId="58" fillId="0" borderId="0" xfId="0" applyFont="1"/>
    <xf numFmtId="0" fontId="124" fillId="0" borderId="0" xfId="0" applyFont="1"/>
    <xf numFmtId="0" fontId="38" fillId="12" borderId="0" xfId="0" applyFont="1" applyFill="1" applyAlignment="1">
      <alignment horizontal="center" vertical="center" wrapText="1"/>
    </xf>
    <xf numFmtId="0" fontId="38" fillId="7" borderId="0" xfId="0" applyFont="1" applyFill="1" applyAlignment="1">
      <alignment horizontal="center" vertical="center" wrapText="1"/>
    </xf>
    <xf numFmtId="2" fontId="127" fillId="0" borderId="0" xfId="0" applyNumberFormat="1" applyFont="1" applyAlignment="1">
      <alignment horizontal="center"/>
    </xf>
    <xf numFmtId="1" fontId="128" fillId="0" borderId="0" xfId="0" applyNumberFormat="1" applyFont="1" applyAlignment="1">
      <alignment horizontal="center"/>
    </xf>
    <xf numFmtId="0" fontId="0" fillId="0" borderId="0" xfId="0" applyFill="1"/>
    <xf numFmtId="1" fontId="129" fillId="0" borderId="0" xfId="0" applyNumberFormat="1" applyFont="1" applyAlignment="1">
      <alignment horizontal="center"/>
    </xf>
    <xf numFmtId="1" fontId="130" fillId="0" borderId="0" xfId="0" applyNumberFormat="1" applyFont="1" applyAlignment="1">
      <alignment horizontal="center"/>
    </xf>
    <xf numFmtId="1" fontId="131" fillId="0" borderId="0" xfId="0" applyNumberFormat="1" applyFont="1" applyAlignment="1">
      <alignment horizontal="center"/>
    </xf>
    <xf numFmtId="2" fontId="132" fillId="0" borderId="0" xfId="0" applyNumberFormat="1" applyFont="1" applyAlignment="1">
      <alignment horizontal="center"/>
    </xf>
    <xf numFmtId="0" fontId="133" fillId="0" borderId="0" xfId="0" applyFont="1"/>
    <xf numFmtId="0" fontId="134" fillId="7" borderId="0" xfId="0" applyFont="1" applyFill="1" applyAlignment="1">
      <alignment horizontal="center" vertical="center" wrapText="1"/>
    </xf>
    <xf numFmtId="0" fontId="135" fillId="7" borderId="0" xfId="0" applyFont="1" applyFill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2" fontId="102" fillId="0" borderId="0" xfId="0" applyNumberFormat="1" applyFont="1" applyAlignment="1">
      <alignment horizontal="center"/>
    </xf>
    <xf numFmtId="1" fontId="102" fillId="0" borderId="0" xfId="0" applyNumberFormat="1" applyFont="1" applyAlignment="1">
      <alignment horizontal="center"/>
    </xf>
    <xf numFmtId="2" fontId="137" fillId="0" borderId="0" xfId="0" applyNumberFormat="1" applyFont="1" applyAlignment="1">
      <alignment horizontal="center"/>
    </xf>
    <xf numFmtId="0" fontId="138" fillId="0" borderId="0" xfId="0" applyFont="1" applyAlignment="1">
      <alignment horizontal="center"/>
    </xf>
    <xf numFmtId="0" fontId="139" fillId="0" borderId="0" xfId="0" applyFont="1"/>
    <xf numFmtId="0" fontId="38" fillId="7" borderId="0" xfId="0" applyFont="1" applyFill="1" applyAlignment="1">
      <alignment horizontal="center" vertical="center" wrapText="1"/>
    </xf>
    <xf numFmtId="0" fontId="64" fillId="0" borderId="0" xfId="0" applyFont="1" applyAlignment="1">
      <alignment horizontal="right" vertical="center" wrapText="1"/>
    </xf>
    <xf numFmtId="0" fontId="86" fillId="12" borderId="0" xfId="0" applyFont="1" applyFill="1" applyAlignment="1">
      <alignment horizontal="center" vertical="center" wrapText="1"/>
    </xf>
    <xf numFmtId="0" fontId="64" fillId="13" borderId="0" xfId="0" applyFont="1" applyFill="1" applyAlignment="1">
      <alignment horizontal="right" vertical="center" wrapText="1"/>
    </xf>
    <xf numFmtId="11" fontId="64" fillId="0" borderId="0" xfId="0" applyNumberFormat="1" applyFont="1" applyAlignment="1">
      <alignment horizontal="right" vertical="center" wrapText="1"/>
    </xf>
    <xf numFmtId="0" fontId="0" fillId="14" borderId="0" xfId="0" applyFill="1"/>
    <xf numFmtId="164" fontId="0" fillId="14" borderId="0" xfId="0" applyNumberFormat="1" applyFill="1" applyAlignment="1">
      <alignment horizontal="center"/>
    </xf>
    <xf numFmtId="0" fontId="91" fillId="14" borderId="0" xfId="0" applyFont="1" applyFill="1"/>
    <xf numFmtId="0" fontId="141" fillId="0" borderId="0" xfId="0" applyFont="1"/>
    <xf numFmtId="0" fontId="101" fillId="0" borderId="0" xfId="0" applyFont="1" applyAlignment="1">
      <alignment vertical="top"/>
    </xf>
    <xf numFmtId="0" fontId="38" fillId="12" borderId="0" xfId="0" applyFont="1" applyFill="1" applyAlignment="1">
      <alignment horizontal="center" vertical="center" wrapText="1"/>
    </xf>
    <xf numFmtId="0" fontId="38" fillId="12" borderId="0" xfId="0" applyFont="1" applyFill="1" applyAlignment="1">
      <alignment horizontal="right" vertical="center" wrapText="1"/>
    </xf>
    <xf numFmtId="0" fontId="38" fillId="7" borderId="0" xfId="0" applyFont="1" applyFill="1" applyAlignment="1">
      <alignment horizontal="center" vertical="center" wrapText="1"/>
    </xf>
    <xf numFmtId="0" fontId="38" fillId="7" borderId="0" xfId="0" applyFont="1" applyFill="1" applyAlignment="1">
      <alignment horizontal="right" vertical="center" wrapText="1"/>
    </xf>
  </cellXfs>
  <cellStyles count="4">
    <cellStyle name="Normal_CPT_SPT_DMT" xfId="1" xr:uid="{EF933946-743B-4DC5-8CA7-EA450D514D09}"/>
    <cellStyle name="Normale" xfId="0" builtinId="0"/>
    <cellStyle name="Normale 3" xfId="2" xr:uid="{1EDAE50A-632A-4A5D-84FA-4B142AFC5994}"/>
    <cellStyle name="Normale 4" xfId="3" xr:uid="{0ED57457-31A8-4814-BD40-15988964E4BC}"/>
  </cellStyles>
  <dxfs count="0"/>
  <tableStyles count="0" defaultTableStyle="TableStyleMedium2" defaultPivotStyle="PivotStyleLight16"/>
  <colors>
    <mruColors>
      <color rgb="FFCC00CC"/>
      <color rgb="FF0033CC"/>
      <color rgb="FF006600"/>
      <color rgb="FF4472C4"/>
      <color rgb="FFFF6600"/>
      <color rgb="FFFFFFCC"/>
      <color rgb="FFFFFF99"/>
      <color rgb="FFFF0066"/>
      <color rgb="FFA5A5A5"/>
      <color rgb="FF70AD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3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438735177865613"/>
          <c:y val="0.11507951373325083"/>
          <c:w val="0.83399209486166004"/>
          <c:h val="0.84656194010667285"/>
        </c:manualLayout>
      </c:layout>
      <c:scatterChart>
        <c:scatterStyle val="lineMarker"/>
        <c:varyColors val="0"/>
        <c:ser>
          <c:idx val="8"/>
          <c:order val="0"/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dPt>
            <c:idx val="0"/>
            <c:marker>
              <c:symbol val="diamond"/>
              <c:size val="6"/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332-4949-867C-712A3C9E2B1F}"/>
              </c:ext>
            </c:extLst>
          </c:dPt>
          <c:xVal>
            <c:numRef>
              <c:f>'[1] PHI, M, Vs Plots'!$Q$44</c:f>
              <c:numCache>
                <c:formatCode>General</c:formatCode>
                <c:ptCount val="1"/>
              </c:numCache>
            </c:numRef>
          </c:xVal>
          <c:smooth val="0"/>
          <c:extLst>
            <c:ext xmlns:c16="http://schemas.microsoft.com/office/drawing/2014/chart" uri="{C3380CC4-5D6E-409C-BE32-E72D297353CC}">
              <c16:uniqueId val="{00000001-D332-4949-867C-712A3C9E2B1F}"/>
            </c:ext>
          </c:extLst>
        </c:ser>
        <c:ser>
          <c:idx val="1"/>
          <c:order val="1"/>
          <c:spPr>
            <a:ln w="25400">
              <a:solidFill>
                <a:srgbClr val="006600"/>
              </a:solidFill>
              <a:prstDash val="sysDot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332-4949-867C-712A3C9E2B1F}"/>
            </c:ext>
          </c:extLst>
        </c:ser>
        <c:ser>
          <c:idx val="3"/>
          <c:order val="2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3-D332-4949-867C-712A3C9E2B1F}"/>
            </c:ext>
          </c:extLst>
        </c:ser>
        <c:ser>
          <c:idx val="4"/>
          <c:order val="3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4-D332-4949-867C-712A3C9E2B1F}"/>
            </c:ext>
          </c:extLst>
        </c:ser>
        <c:ser>
          <c:idx val="2"/>
          <c:order val="4"/>
          <c:spPr>
            <a:ln w="15875">
              <a:solidFill>
                <a:srgbClr val="FF0066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5-D332-4949-867C-712A3C9E2B1F}"/>
            </c:ext>
          </c:extLst>
        </c:ser>
        <c:ser>
          <c:idx val="7"/>
          <c:order val="5"/>
          <c:spPr>
            <a:ln w="12700">
              <a:noFill/>
            </a:ln>
          </c:spPr>
          <c:marker>
            <c:symbol val="none"/>
          </c:marker>
          <c:xVal>
            <c:numRef>
              <c:f>'[2]CPTu3 (Parameters-CPTeT-IT)'!$B$3:$B$1001</c:f>
              <c:numCache>
                <c:formatCode>General</c:formatCode>
                <c:ptCount val="999"/>
                <c:pt idx="0">
                  <c:v>1.61</c:v>
                </c:pt>
                <c:pt idx="1">
                  <c:v>1.53</c:v>
                </c:pt>
                <c:pt idx="2">
                  <c:v>1.49</c:v>
                </c:pt>
                <c:pt idx="3">
                  <c:v>1.48</c:v>
                </c:pt>
                <c:pt idx="4">
                  <c:v>1.47</c:v>
                </c:pt>
                <c:pt idx="5">
                  <c:v>1.46</c:v>
                </c:pt>
                <c:pt idx="6">
                  <c:v>1.42</c:v>
                </c:pt>
                <c:pt idx="7">
                  <c:v>1.41</c:v>
                </c:pt>
                <c:pt idx="8">
                  <c:v>1.39</c:v>
                </c:pt>
                <c:pt idx="9">
                  <c:v>1.4</c:v>
                </c:pt>
                <c:pt idx="10">
                  <c:v>1.39</c:v>
                </c:pt>
                <c:pt idx="11">
                  <c:v>1.39</c:v>
                </c:pt>
                <c:pt idx="12">
                  <c:v>1.49</c:v>
                </c:pt>
                <c:pt idx="13">
                  <c:v>1.84</c:v>
                </c:pt>
                <c:pt idx="14">
                  <c:v>2.2599999999999998</c:v>
                </c:pt>
                <c:pt idx="15">
                  <c:v>2.5099999999999998</c:v>
                </c:pt>
                <c:pt idx="16">
                  <c:v>3.03</c:v>
                </c:pt>
                <c:pt idx="17">
                  <c:v>3.56</c:v>
                </c:pt>
                <c:pt idx="18">
                  <c:v>3.67</c:v>
                </c:pt>
                <c:pt idx="19">
                  <c:v>3.61</c:v>
                </c:pt>
                <c:pt idx="20">
                  <c:v>3.45</c:v>
                </c:pt>
                <c:pt idx="21">
                  <c:v>3.41</c:v>
                </c:pt>
                <c:pt idx="22">
                  <c:v>3.37</c:v>
                </c:pt>
                <c:pt idx="23">
                  <c:v>3.41</c:v>
                </c:pt>
                <c:pt idx="24">
                  <c:v>3.26</c:v>
                </c:pt>
                <c:pt idx="25">
                  <c:v>3.21</c:v>
                </c:pt>
                <c:pt idx="26">
                  <c:v>3.03</c:v>
                </c:pt>
                <c:pt idx="27">
                  <c:v>3.07</c:v>
                </c:pt>
                <c:pt idx="28">
                  <c:v>3.3</c:v>
                </c:pt>
                <c:pt idx="29">
                  <c:v>3.19</c:v>
                </c:pt>
                <c:pt idx="30">
                  <c:v>2.92</c:v>
                </c:pt>
                <c:pt idx="31">
                  <c:v>2.73</c:v>
                </c:pt>
                <c:pt idx="32">
                  <c:v>2.48</c:v>
                </c:pt>
                <c:pt idx="33">
                  <c:v>2.5299999999999998</c:v>
                </c:pt>
                <c:pt idx="34">
                  <c:v>2.6</c:v>
                </c:pt>
                <c:pt idx="35">
                  <c:v>2.61</c:v>
                </c:pt>
                <c:pt idx="36">
                  <c:v>2.69</c:v>
                </c:pt>
                <c:pt idx="37">
                  <c:v>2.73</c:v>
                </c:pt>
                <c:pt idx="38">
                  <c:v>2.75</c:v>
                </c:pt>
                <c:pt idx="39">
                  <c:v>2.54</c:v>
                </c:pt>
                <c:pt idx="40">
                  <c:v>2.39</c:v>
                </c:pt>
                <c:pt idx="41">
                  <c:v>2.35</c:v>
                </c:pt>
                <c:pt idx="42">
                  <c:v>2.2400000000000002</c:v>
                </c:pt>
                <c:pt idx="43">
                  <c:v>2.12</c:v>
                </c:pt>
                <c:pt idx="44">
                  <c:v>2.0099999999999998</c:v>
                </c:pt>
                <c:pt idx="45">
                  <c:v>1.94</c:v>
                </c:pt>
                <c:pt idx="46">
                  <c:v>1.86</c:v>
                </c:pt>
                <c:pt idx="47">
                  <c:v>1.71</c:v>
                </c:pt>
                <c:pt idx="48">
                  <c:v>1.65</c:v>
                </c:pt>
                <c:pt idx="49">
                  <c:v>1.53</c:v>
                </c:pt>
                <c:pt idx="50">
                  <c:v>1.48</c:v>
                </c:pt>
                <c:pt idx="51">
                  <c:v>1.39</c:v>
                </c:pt>
                <c:pt idx="52">
                  <c:v>1.35</c:v>
                </c:pt>
                <c:pt idx="53">
                  <c:v>1.32</c:v>
                </c:pt>
                <c:pt idx="54">
                  <c:v>1.27</c:v>
                </c:pt>
                <c:pt idx="55">
                  <c:v>1.22</c:v>
                </c:pt>
                <c:pt idx="56">
                  <c:v>1.2</c:v>
                </c:pt>
                <c:pt idx="57">
                  <c:v>1.17</c:v>
                </c:pt>
                <c:pt idx="58">
                  <c:v>1.1399999999999999</c:v>
                </c:pt>
                <c:pt idx="59">
                  <c:v>1.1299999999999999</c:v>
                </c:pt>
                <c:pt idx="60">
                  <c:v>1.1100000000000001</c:v>
                </c:pt>
                <c:pt idx="61">
                  <c:v>0.76</c:v>
                </c:pt>
                <c:pt idx="62">
                  <c:v>1.05</c:v>
                </c:pt>
                <c:pt idx="63">
                  <c:v>1.04</c:v>
                </c:pt>
                <c:pt idx="64">
                  <c:v>1.04</c:v>
                </c:pt>
                <c:pt idx="65">
                  <c:v>1.03</c:v>
                </c:pt>
                <c:pt idx="66">
                  <c:v>1.03</c:v>
                </c:pt>
                <c:pt idx="67">
                  <c:v>1.04</c:v>
                </c:pt>
                <c:pt idx="68">
                  <c:v>1.05</c:v>
                </c:pt>
                <c:pt idx="69">
                  <c:v>1.05</c:v>
                </c:pt>
                <c:pt idx="70">
                  <c:v>1.05</c:v>
                </c:pt>
                <c:pt idx="71">
                  <c:v>1.05</c:v>
                </c:pt>
                <c:pt idx="72">
                  <c:v>1.05</c:v>
                </c:pt>
                <c:pt idx="73">
                  <c:v>1.05</c:v>
                </c:pt>
                <c:pt idx="74">
                  <c:v>1.05</c:v>
                </c:pt>
                <c:pt idx="75">
                  <c:v>1.05</c:v>
                </c:pt>
                <c:pt idx="76">
                  <c:v>1.05</c:v>
                </c:pt>
                <c:pt idx="77">
                  <c:v>1.02</c:v>
                </c:pt>
                <c:pt idx="78">
                  <c:v>1.03</c:v>
                </c:pt>
                <c:pt idx="79">
                  <c:v>1.04</c:v>
                </c:pt>
                <c:pt idx="80">
                  <c:v>1.05</c:v>
                </c:pt>
                <c:pt idx="81">
                  <c:v>1.05</c:v>
                </c:pt>
                <c:pt idx="82">
                  <c:v>1.04</c:v>
                </c:pt>
                <c:pt idx="83">
                  <c:v>1.03</c:v>
                </c:pt>
                <c:pt idx="84">
                  <c:v>1.01</c:v>
                </c:pt>
                <c:pt idx="85">
                  <c:v>0.99</c:v>
                </c:pt>
                <c:pt idx="86">
                  <c:v>0.99</c:v>
                </c:pt>
                <c:pt idx="87">
                  <c:v>0.97</c:v>
                </c:pt>
                <c:pt idx="88">
                  <c:v>0.97</c:v>
                </c:pt>
                <c:pt idx="89">
                  <c:v>0.96</c:v>
                </c:pt>
                <c:pt idx="90">
                  <c:v>0.96</c:v>
                </c:pt>
                <c:pt idx="91">
                  <c:v>0.99</c:v>
                </c:pt>
                <c:pt idx="92">
                  <c:v>0.99</c:v>
                </c:pt>
                <c:pt idx="93">
                  <c:v>1.01</c:v>
                </c:pt>
                <c:pt idx="94">
                  <c:v>1</c:v>
                </c:pt>
                <c:pt idx="95">
                  <c:v>1</c:v>
                </c:pt>
                <c:pt idx="96">
                  <c:v>0.98</c:v>
                </c:pt>
                <c:pt idx="97">
                  <c:v>0.98</c:v>
                </c:pt>
                <c:pt idx="98">
                  <c:v>0.99</c:v>
                </c:pt>
                <c:pt idx="99">
                  <c:v>0.99</c:v>
                </c:pt>
                <c:pt idx="100">
                  <c:v>1</c:v>
                </c:pt>
                <c:pt idx="101">
                  <c:v>0.99</c:v>
                </c:pt>
                <c:pt idx="102">
                  <c:v>1.03</c:v>
                </c:pt>
                <c:pt idx="103">
                  <c:v>1.05</c:v>
                </c:pt>
                <c:pt idx="104">
                  <c:v>1.07</c:v>
                </c:pt>
                <c:pt idx="105">
                  <c:v>1.08</c:v>
                </c:pt>
                <c:pt idx="106">
                  <c:v>1.1000000000000001</c:v>
                </c:pt>
                <c:pt idx="107">
                  <c:v>1.1499999999999999</c:v>
                </c:pt>
                <c:pt idx="108">
                  <c:v>1.18</c:v>
                </c:pt>
                <c:pt idx="109">
                  <c:v>1.2</c:v>
                </c:pt>
                <c:pt idx="110">
                  <c:v>0.78</c:v>
                </c:pt>
                <c:pt idx="111">
                  <c:v>1.23</c:v>
                </c:pt>
                <c:pt idx="112">
                  <c:v>1.22</c:v>
                </c:pt>
                <c:pt idx="113">
                  <c:v>1.21</c:v>
                </c:pt>
                <c:pt idx="114">
                  <c:v>1.21</c:v>
                </c:pt>
                <c:pt idx="115">
                  <c:v>1.21</c:v>
                </c:pt>
                <c:pt idx="116">
                  <c:v>1.23</c:v>
                </c:pt>
                <c:pt idx="117">
                  <c:v>1.3</c:v>
                </c:pt>
                <c:pt idx="118">
                  <c:v>1.4</c:v>
                </c:pt>
                <c:pt idx="119">
                  <c:v>1.46</c:v>
                </c:pt>
                <c:pt idx="120">
                  <c:v>1.57</c:v>
                </c:pt>
                <c:pt idx="121">
                  <c:v>1.64</c:v>
                </c:pt>
                <c:pt idx="122">
                  <c:v>1.67</c:v>
                </c:pt>
                <c:pt idx="123">
                  <c:v>1.7</c:v>
                </c:pt>
                <c:pt idx="124">
                  <c:v>1.73</c:v>
                </c:pt>
                <c:pt idx="125">
                  <c:v>1.74</c:v>
                </c:pt>
                <c:pt idx="126">
                  <c:v>1.73</c:v>
                </c:pt>
                <c:pt idx="127">
                  <c:v>1.7</c:v>
                </c:pt>
                <c:pt idx="128">
                  <c:v>1.66</c:v>
                </c:pt>
                <c:pt idx="129">
                  <c:v>1.62</c:v>
                </c:pt>
                <c:pt idx="130">
                  <c:v>1.54</c:v>
                </c:pt>
                <c:pt idx="131">
                  <c:v>1.5</c:v>
                </c:pt>
                <c:pt idx="132">
                  <c:v>1.44</c:v>
                </c:pt>
                <c:pt idx="133">
                  <c:v>1.41</c:v>
                </c:pt>
                <c:pt idx="134">
                  <c:v>1.36</c:v>
                </c:pt>
                <c:pt idx="135">
                  <c:v>1.31</c:v>
                </c:pt>
                <c:pt idx="136">
                  <c:v>1.3</c:v>
                </c:pt>
                <c:pt idx="137">
                  <c:v>1.27</c:v>
                </c:pt>
                <c:pt idx="138">
                  <c:v>1.27</c:v>
                </c:pt>
                <c:pt idx="139">
                  <c:v>1.28</c:v>
                </c:pt>
                <c:pt idx="140">
                  <c:v>1.3</c:v>
                </c:pt>
                <c:pt idx="141">
                  <c:v>1.33</c:v>
                </c:pt>
                <c:pt idx="142">
                  <c:v>1.39</c:v>
                </c:pt>
                <c:pt idx="143">
                  <c:v>1.43</c:v>
                </c:pt>
                <c:pt idx="144">
                  <c:v>1.53</c:v>
                </c:pt>
                <c:pt idx="145">
                  <c:v>1.61</c:v>
                </c:pt>
                <c:pt idx="146">
                  <c:v>1.64</c:v>
                </c:pt>
                <c:pt idx="147">
                  <c:v>1.68</c:v>
                </c:pt>
                <c:pt idx="148">
                  <c:v>1.69</c:v>
                </c:pt>
                <c:pt idx="149">
                  <c:v>1.69</c:v>
                </c:pt>
                <c:pt idx="150">
                  <c:v>1.69</c:v>
                </c:pt>
                <c:pt idx="151">
                  <c:v>1.69</c:v>
                </c:pt>
                <c:pt idx="152">
                  <c:v>1.72</c:v>
                </c:pt>
                <c:pt idx="153">
                  <c:v>1.74</c:v>
                </c:pt>
                <c:pt idx="154">
                  <c:v>1.75</c:v>
                </c:pt>
                <c:pt idx="155">
                  <c:v>1.74</c:v>
                </c:pt>
                <c:pt idx="156">
                  <c:v>1.73</c:v>
                </c:pt>
                <c:pt idx="157">
                  <c:v>1.7</c:v>
                </c:pt>
                <c:pt idx="158">
                  <c:v>1.64</c:v>
                </c:pt>
                <c:pt idx="159">
                  <c:v>1.58</c:v>
                </c:pt>
                <c:pt idx="160">
                  <c:v>1.52</c:v>
                </c:pt>
                <c:pt idx="161">
                  <c:v>1.48</c:v>
                </c:pt>
                <c:pt idx="162">
                  <c:v>1.44</c:v>
                </c:pt>
                <c:pt idx="163">
                  <c:v>1.39</c:v>
                </c:pt>
                <c:pt idx="164">
                  <c:v>1.32</c:v>
                </c:pt>
                <c:pt idx="165">
                  <c:v>1.28</c:v>
                </c:pt>
                <c:pt idx="166">
                  <c:v>1.23</c:v>
                </c:pt>
                <c:pt idx="167">
                  <c:v>1.19</c:v>
                </c:pt>
                <c:pt idx="168">
                  <c:v>1.1200000000000001</c:v>
                </c:pt>
                <c:pt idx="169">
                  <c:v>1.04</c:v>
                </c:pt>
                <c:pt idx="170">
                  <c:v>0.98</c:v>
                </c:pt>
                <c:pt idx="171">
                  <c:v>0.95</c:v>
                </c:pt>
                <c:pt idx="172">
                  <c:v>0.93</c:v>
                </c:pt>
                <c:pt idx="173">
                  <c:v>0.86</c:v>
                </c:pt>
                <c:pt idx="174">
                  <c:v>0.82</c:v>
                </c:pt>
                <c:pt idx="175">
                  <c:v>0.81</c:v>
                </c:pt>
                <c:pt idx="176">
                  <c:v>0.79</c:v>
                </c:pt>
                <c:pt idx="177">
                  <c:v>0.78</c:v>
                </c:pt>
                <c:pt idx="178">
                  <c:v>0.79</c:v>
                </c:pt>
                <c:pt idx="179">
                  <c:v>0.81</c:v>
                </c:pt>
                <c:pt idx="180">
                  <c:v>0.89</c:v>
                </c:pt>
                <c:pt idx="181">
                  <c:v>0.94</c:v>
                </c:pt>
                <c:pt idx="182">
                  <c:v>1.07</c:v>
                </c:pt>
                <c:pt idx="183">
                  <c:v>1.21</c:v>
                </c:pt>
                <c:pt idx="184">
                  <c:v>1.29</c:v>
                </c:pt>
                <c:pt idx="185">
                  <c:v>1.31</c:v>
                </c:pt>
                <c:pt idx="186">
                  <c:v>1.32</c:v>
                </c:pt>
                <c:pt idx="187">
                  <c:v>1.34</c:v>
                </c:pt>
                <c:pt idx="188">
                  <c:v>1.38</c:v>
                </c:pt>
                <c:pt idx="189">
                  <c:v>1.43</c:v>
                </c:pt>
                <c:pt idx="190">
                  <c:v>1.46</c:v>
                </c:pt>
                <c:pt idx="191">
                  <c:v>1.53</c:v>
                </c:pt>
                <c:pt idx="192">
                  <c:v>1.58</c:v>
                </c:pt>
                <c:pt idx="193">
                  <c:v>1.66</c:v>
                </c:pt>
                <c:pt idx="194">
                  <c:v>1.69</c:v>
                </c:pt>
                <c:pt idx="195">
                  <c:v>1.73</c:v>
                </c:pt>
                <c:pt idx="196">
                  <c:v>1.73</c:v>
                </c:pt>
                <c:pt idx="197">
                  <c:v>1.69</c:v>
                </c:pt>
                <c:pt idx="198">
                  <c:v>1.63</c:v>
                </c:pt>
                <c:pt idx="199">
                  <c:v>1.48</c:v>
                </c:pt>
                <c:pt idx="200">
                  <c:v>1.32</c:v>
                </c:pt>
                <c:pt idx="201">
                  <c:v>1.25</c:v>
                </c:pt>
                <c:pt idx="202">
                  <c:v>1.1100000000000001</c:v>
                </c:pt>
                <c:pt idx="203">
                  <c:v>1.02</c:v>
                </c:pt>
                <c:pt idx="204">
                  <c:v>0.99</c:v>
                </c:pt>
                <c:pt idx="205">
                  <c:v>0.94</c:v>
                </c:pt>
                <c:pt idx="206">
                  <c:v>0.89</c:v>
                </c:pt>
                <c:pt idx="207">
                  <c:v>0.85</c:v>
                </c:pt>
                <c:pt idx="208">
                  <c:v>0.85</c:v>
                </c:pt>
                <c:pt idx="209">
                  <c:v>0.28999999999999998</c:v>
                </c:pt>
                <c:pt idx="210">
                  <c:v>0.95</c:v>
                </c:pt>
                <c:pt idx="211">
                  <c:v>0.93</c:v>
                </c:pt>
                <c:pt idx="212">
                  <c:v>0.87</c:v>
                </c:pt>
                <c:pt idx="213">
                  <c:v>0.83</c:v>
                </c:pt>
                <c:pt idx="214">
                  <c:v>0.79</c:v>
                </c:pt>
                <c:pt idx="215">
                  <c:v>0.77</c:v>
                </c:pt>
                <c:pt idx="216">
                  <c:v>0.73</c:v>
                </c:pt>
                <c:pt idx="217">
                  <c:v>0.71</c:v>
                </c:pt>
                <c:pt idx="218">
                  <c:v>0.69</c:v>
                </c:pt>
                <c:pt idx="219">
                  <c:v>0.67</c:v>
                </c:pt>
                <c:pt idx="220">
                  <c:v>0.68</c:v>
                </c:pt>
                <c:pt idx="221">
                  <c:v>0.67</c:v>
                </c:pt>
                <c:pt idx="222">
                  <c:v>0.64</c:v>
                </c:pt>
                <c:pt idx="223">
                  <c:v>0.62</c:v>
                </c:pt>
                <c:pt idx="224">
                  <c:v>0.62</c:v>
                </c:pt>
                <c:pt idx="225">
                  <c:v>0.6</c:v>
                </c:pt>
                <c:pt idx="226">
                  <c:v>0.6</c:v>
                </c:pt>
                <c:pt idx="227">
                  <c:v>0.57999999999999996</c:v>
                </c:pt>
                <c:pt idx="228">
                  <c:v>0.56000000000000005</c:v>
                </c:pt>
                <c:pt idx="229">
                  <c:v>0.56000000000000005</c:v>
                </c:pt>
                <c:pt idx="230">
                  <c:v>0.56999999999999995</c:v>
                </c:pt>
                <c:pt idx="231">
                  <c:v>0.56999999999999995</c:v>
                </c:pt>
                <c:pt idx="232">
                  <c:v>0.57999999999999996</c:v>
                </c:pt>
                <c:pt idx="233">
                  <c:v>0.6</c:v>
                </c:pt>
                <c:pt idx="234">
                  <c:v>0.61</c:v>
                </c:pt>
                <c:pt idx="235">
                  <c:v>0.61</c:v>
                </c:pt>
                <c:pt idx="236">
                  <c:v>0.62</c:v>
                </c:pt>
                <c:pt idx="237">
                  <c:v>0.62</c:v>
                </c:pt>
                <c:pt idx="238">
                  <c:v>0.62</c:v>
                </c:pt>
                <c:pt idx="239">
                  <c:v>0.63</c:v>
                </c:pt>
                <c:pt idx="240">
                  <c:v>0.63</c:v>
                </c:pt>
                <c:pt idx="241">
                  <c:v>0.62</c:v>
                </c:pt>
                <c:pt idx="242">
                  <c:v>0.61</c:v>
                </c:pt>
                <c:pt idx="243">
                  <c:v>0.61</c:v>
                </c:pt>
                <c:pt idx="244">
                  <c:v>0.59</c:v>
                </c:pt>
                <c:pt idx="245">
                  <c:v>0.59</c:v>
                </c:pt>
                <c:pt idx="246">
                  <c:v>0.57999999999999996</c:v>
                </c:pt>
                <c:pt idx="247">
                  <c:v>0.57999999999999996</c:v>
                </c:pt>
                <c:pt idx="248">
                  <c:v>0.56000000000000005</c:v>
                </c:pt>
                <c:pt idx="249">
                  <c:v>0.56000000000000005</c:v>
                </c:pt>
                <c:pt idx="250">
                  <c:v>0.56000000000000005</c:v>
                </c:pt>
                <c:pt idx="251">
                  <c:v>0.56000000000000005</c:v>
                </c:pt>
                <c:pt idx="252">
                  <c:v>0.55000000000000004</c:v>
                </c:pt>
                <c:pt idx="253">
                  <c:v>0.53</c:v>
                </c:pt>
                <c:pt idx="254">
                  <c:v>0.52</c:v>
                </c:pt>
                <c:pt idx="255">
                  <c:v>0.51</c:v>
                </c:pt>
                <c:pt idx="256">
                  <c:v>0.5</c:v>
                </c:pt>
                <c:pt idx="257">
                  <c:v>0.5</c:v>
                </c:pt>
                <c:pt idx="258">
                  <c:v>0.51</c:v>
                </c:pt>
                <c:pt idx="259">
                  <c:v>0.52</c:v>
                </c:pt>
                <c:pt idx="260">
                  <c:v>0.09</c:v>
                </c:pt>
                <c:pt idx="261">
                  <c:v>0.63</c:v>
                </c:pt>
                <c:pt idx="262">
                  <c:v>0.61</c:v>
                </c:pt>
                <c:pt idx="263">
                  <c:v>0.57999999999999996</c:v>
                </c:pt>
                <c:pt idx="264">
                  <c:v>0.51</c:v>
                </c:pt>
                <c:pt idx="265">
                  <c:v>0.5</c:v>
                </c:pt>
                <c:pt idx="266">
                  <c:v>0.48</c:v>
                </c:pt>
                <c:pt idx="267">
                  <c:v>0.47</c:v>
                </c:pt>
                <c:pt idx="268">
                  <c:v>0.47</c:v>
                </c:pt>
                <c:pt idx="269">
                  <c:v>0.48</c:v>
                </c:pt>
                <c:pt idx="270">
                  <c:v>0.49</c:v>
                </c:pt>
                <c:pt idx="271">
                  <c:v>0.48</c:v>
                </c:pt>
                <c:pt idx="272">
                  <c:v>0.47</c:v>
                </c:pt>
                <c:pt idx="273">
                  <c:v>0.47</c:v>
                </c:pt>
                <c:pt idx="274">
                  <c:v>0.45</c:v>
                </c:pt>
                <c:pt idx="275">
                  <c:v>0.43</c:v>
                </c:pt>
                <c:pt idx="276">
                  <c:v>0.42</c:v>
                </c:pt>
                <c:pt idx="277">
                  <c:v>0.42</c:v>
                </c:pt>
                <c:pt idx="278">
                  <c:v>0.42</c:v>
                </c:pt>
                <c:pt idx="279">
                  <c:v>0.42</c:v>
                </c:pt>
                <c:pt idx="280">
                  <c:v>0.43</c:v>
                </c:pt>
                <c:pt idx="281">
                  <c:v>0.44</c:v>
                </c:pt>
                <c:pt idx="282">
                  <c:v>0.46</c:v>
                </c:pt>
                <c:pt idx="283">
                  <c:v>0.45</c:v>
                </c:pt>
                <c:pt idx="284">
                  <c:v>0.44</c:v>
                </c:pt>
                <c:pt idx="285">
                  <c:v>0.43</c:v>
                </c:pt>
                <c:pt idx="286">
                  <c:v>0.42</c:v>
                </c:pt>
                <c:pt idx="287">
                  <c:v>0.41</c:v>
                </c:pt>
                <c:pt idx="288">
                  <c:v>0.4</c:v>
                </c:pt>
                <c:pt idx="289">
                  <c:v>0.38</c:v>
                </c:pt>
                <c:pt idx="290">
                  <c:v>0.37</c:v>
                </c:pt>
                <c:pt idx="291">
                  <c:v>0.36</c:v>
                </c:pt>
                <c:pt idx="292">
                  <c:v>0.35</c:v>
                </c:pt>
                <c:pt idx="293">
                  <c:v>0.32</c:v>
                </c:pt>
                <c:pt idx="294">
                  <c:v>0.31</c:v>
                </c:pt>
                <c:pt idx="295">
                  <c:v>0.3</c:v>
                </c:pt>
                <c:pt idx="296">
                  <c:v>0.28999999999999998</c:v>
                </c:pt>
                <c:pt idx="297">
                  <c:v>0.3</c:v>
                </c:pt>
                <c:pt idx="298">
                  <c:v>0.3</c:v>
                </c:pt>
                <c:pt idx="299">
                  <c:v>0.31</c:v>
                </c:pt>
                <c:pt idx="300">
                  <c:v>0.36</c:v>
                </c:pt>
                <c:pt idx="301">
                  <c:v>0.39</c:v>
                </c:pt>
                <c:pt idx="302">
                  <c:v>0.46</c:v>
                </c:pt>
                <c:pt idx="303">
                  <c:v>0.5</c:v>
                </c:pt>
                <c:pt idx="304">
                  <c:v>0.55000000000000004</c:v>
                </c:pt>
                <c:pt idx="305">
                  <c:v>0.56000000000000005</c:v>
                </c:pt>
                <c:pt idx="306">
                  <c:v>0.56000000000000005</c:v>
                </c:pt>
                <c:pt idx="307">
                  <c:v>0.56999999999999995</c:v>
                </c:pt>
                <c:pt idx="308">
                  <c:v>0.6</c:v>
                </c:pt>
                <c:pt idx="309">
                  <c:v>0.33</c:v>
                </c:pt>
                <c:pt idx="310">
                  <c:v>0.63</c:v>
                </c:pt>
                <c:pt idx="311">
                  <c:v>0.62</c:v>
                </c:pt>
                <c:pt idx="312">
                  <c:v>0.57999999999999996</c:v>
                </c:pt>
                <c:pt idx="313">
                  <c:v>0.55000000000000004</c:v>
                </c:pt>
                <c:pt idx="314">
                  <c:v>0.53</c:v>
                </c:pt>
                <c:pt idx="315">
                  <c:v>0.5</c:v>
                </c:pt>
                <c:pt idx="316">
                  <c:v>0.47</c:v>
                </c:pt>
                <c:pt idx="317">
                  <c:v>0.46</c:v>
                </c:pt>
                <c:pt idx="318">
                  <c:v>0.44</c:v>
                </c:pt>
                <c:pt idx="319">
                  <c:v>0.42</c:v>
                </c:pt>
                <c:pt idx="320">
                  <c:v>0.41</c:v>
                </c:pt>
                <c:pt idx="321">
                  <c:v>0.4</c:v>
                </c:pt>
                <c:pt idx="322">
                  <c:v>0.37</c:v>
                </c:pt>
                <c:pt idx="323">
                  <c:v>0.37</c:v>
                </c:pt>
                <c:pt idx="324">
                  <c:v>0.35</c:v>
                </c:pt>
                <c:pt idx="325">
                  <c:v>0.34</c:v>
                </c:pt>
                <c:pt idx="326">
                  <c:v>0.34</c:v>
                </c:pt>
                <c:pt idx="327">
                  <c:v>0.32</c:v>
                </c:pt>
                <c:pt idx="328">
                  <c:v>0.32</c:v>
                </c:pt>
                <c:pt idx="329">
                  <c:v>0.33</c:v>
                </c:pt>
                <c:pt idx="330">
                  <c:v>0.33</c:v>
                </c:pt>
                <c:pt idx="331">
                  <c:v>0.34</c:v>
                </c:pt>
                <c:pt idx="332">
                  <c:v>0.34</c:v>
                </c:pt>
                <c:pt idx="333">
                  <c:v>0.35</c:v>
                </c:pt>
                <c:pt idx="334">
                  <c:v>0.35</c:v>
                </c:pt>
                <c:pt idx="335">
                  <c:v>0.36</c:v>
                </c:pt>
                <c:pt idx="336">
                  <c:v>0.38</c:v>
                </c:pt>
                <c:pt idx="337">
                  <c:v>0.38</c:v>
                </c:pt>
                <c:pt idx="338">
                  <c:v>0.38</c:v>
                </c:pt>
                <c:pt idx="339">
                  <c:v>0.39</c:v>
                </c:pt>
                <c:pt idx="340">
                  <c:v>0.39</c:v>
                </c:pt>
                <c:pt idx="341">
                  <c:v>0.39</c:v>
                </c:pt>
                <c:pt idx="342">
                  <c:v>0.4</c:v>
                </c:pt>
                <c:pt idx="343">
                  <c:v>0.41</c:v>
                </c:pt>
                <c:pt idx="344">
                  <c:v>0.43</c:v>
                </c:pt>
                <c:pt idx="345">
                  <c:v>0.44</c:v>
                </c:pt>
                <c:pt idx="346">
                  <c:v>0.45</c:v>
                </c:pt>
                <c:pt idx="347">
                  <c:v>0.47</c:v>
                </c:pt>
                <c:pt idx="348">
                  <c:v>0.49</c:v>
                </c:pt>
                <c:pt idx="349">
                  <c:v>0.51</c:v>
                </c:pt>
                <c:pt idx="350">
                  <c:v>0.54</c:v>
                </c:pt>
                <c:pt idx="351">
                  <c:v>0.55000000000000004</c:v>
                </c:pt>
                <c:pt idx="352">
                  <c:v>0.55000000000000004</c:v>
                </c:pt>
                <c:pt idx="353">
                  <c:v>0.54</c:v>
                </c:pt>
                <c:pt idx="354">
                  <c:v>0.55000000000000004</c:v>
                </c:pt>
                <c:pt idx="355">
                  <c:v>0.54</c:v>
                </c:pt>
                <c:pt idx="356">
                  <c:v>0.54</c:v>
                </c:pt>
                <c:pt idx="357">
                  <c:v>0.54</c:v>
                </c:pt>
                <c:pt idx="358">
                  <c:v>0.53</c:v>
                </c:pt>
                <c:pt idx="359">
                  <c:v>0.53</c:v>
                </c:pt>
                <c:pt idx="360">
                  <c:v>0.51</c:v>
                </c:pt>
                <c:pt idx="361">
                  <c:v>0.51</c:v>
                </c:pt>
                <c:pt idx="362">
                  <c:v>0.5</c:v>
                </c:pt>
                <c:pt idx="363">
                  <c:v>0.48</c:v>
                </c:pt>
                <c:pt idx="364">
                  <c:v>0.46</c:v>
                </c:pt>
                <c:pt idx="365">
                  <c:v>0.46</c:v>
                </c:pt>
                <c:pt idx="366">
                  <c:v>0.46</c:v>
                </c:pt>
                <c:pt idx="367">
                  <c:v>0.46</c:v>
                </c:pt>
                <c:pt idx="368">
                  <c:v>0.45</c:v>
                </c:pt>
                <c:pt idx="369">
                  <c:v>0.45</c:v>
                </c:pt>
                <c:pt idx="370">
                  <c:v>0.43</c:v>
                </c:pt>
                <c:pt idx="371">
                  <c:v>0.42</c:v>
                </c:pt>
                <c:pt idx="372">
                  <c:v>0.42</c:v>
                </c:pt>
                <c:pt idx="373">
                  <c:v>0.42</c:v>
                </c:pt>
                <c:pt idx="374">
                  <c:v>0.42</c:v>
                </c:pt>
                <c:pt idx="375">
                  <c:v>0.42</c:v>
                </c:pt>
                <c:pt idx="376">
                  <c:v>0.43</c:v>
                </c:pt>
                <c:pt idx="377">
                  <c:v>0.44</c:v>
                </c:pt>
                <c:pt idx="378">
                  <c:v>0.45</c:v>
                </c:pt>
                <c:pt idx="379">
                  <c:v>0.46</c:v>
                </c:pt>
                <c:pt idx="380">
                  <c:v>0.48</c:v>
                </c:pt>
                <c:pt idx="381">
                  <c:v>0.49</c:v>
                </c:pt>
                <c:pt idx="382">
                  <c:v>0.5</c:v>
                </c:pt>
                <c:pt idx="383">
                  <c:v>0.5</c:v>
                </c:pt>
                <c:pt idx="384">
                  <c:v>0.51</c:v>
                </c:pt>
                <c:pt idx="385">
                  <c:v>0.53</c:v>
                </c:pt>
                <c:pt idx="386">
                  <c:v>0.54</c:v>
                </c:pt>
                <c:pt idx="387">
                  <c:v>0.55000000000000004</c:v>
                </c:pt>
                <c:pt idx="388">
                  <c:v>0.56000000000000005</c:v>
                </c:pt>
                <c:pt idx="389">
                  <c:v>0.54</c:v>
                </c:pt>
                <c:pt idx="390">
                  <c:v>0.51</c:v>
                </c:pt>
                <c:pt idx="391">
                  <c:v>0.5</c:v>
                </c:pt>
                <c:pt idx="392">
                  <c:v>0.48</c:v>
                </c:pt>
                <c:pt idx="393">
                  <c:v>0.48</c:v>
                </c:pt>
                <c:pt idx="394">
                  <c:v>0.46</c:v>
                </c:pt>
                <c:pt idx="395">
                  <c:v>0.46</c:v>
                </c:pt>
                <c:pt idx="396">
                  <c:v>0.43</c:v>
                </c:pt>
                <c:pt idx="397">
                  <c:v>0.43</c:v>
                </c:pt>
                <c:pt idx="398">
                  <c:v>0.42</c:v>
                </c:pt>
                <c:pt idx="399">
                  <c:v>0.41</c:v>
                </c:pt>
                <c:pt idx="400">
                  <c:v>0.41</c:v>
                </c:pt>
                <c:pt idx="401">
                  <c:v>0.42</c:v>
                </c:pt>
                <c:pt idx="402">
                  <c:v>0.43</c:v>
                </c:pt>
                <c:pt idx="403">
                  <c:v>0.44</c:v>
                </c:pt>
                <c:pt idx="404">
                  <c:v>0.45</c:v>
                </c:pt>
                <c:pt idx="405">
                  <c:v>0.44</c:v>
                </c:pt>
                <c:pt idx="406">
                  <c:v>0.45</c:v>
                </c:pt>
                <c:pt idx="407">
                  <c:v>0.46</c:v>
                </c:pt>
                <c:pt idx="408">
                  <c:v>0.48</c:v>
                </c:pt>
                <c:pt idx="409">
                  <c:v>0.59</c:v>
                </c:pt>
                <c:pt idx="410">
                  <c:v>0.62</c:v>
                </c:pt>
                <c:pt idx="411">
                  <c:v>0.61</c:v>
                </c:pt>
                <c:pt idx="412">
                  <c:v>0.6</c:v>
                </c:pt>
                <c:pt idx="413">
                  <c:v>0.59</c:v>
                </c:pt>
                <c:pt idx="414">
                  <c:v>0.56999999999999995</c:v>
                </c:pt>
                <c:pt idx="415">
                  <c:v>0.56000000000000005</c:v>
                </c:pt>
                <c:pt idx="416">
                  <c:v>0.56000000000000005</c:v>
                </c:pt>
                <c:pt idx="417">
                  <c:v>0.53</c:v>
                </c:pt>
                <c:pt idx="418">
                  <c:v>0.51</c:v>
                </c:pt>
                <c:pt idx="419">
                  <c:v>0.51</c:v>
                </c:pt>
                <c:pt idx="420">
                  <c:v>0.49</c:v>
                </c:pt>
                <c:pt idx="421">
                  <c:v>0.49</c:v>
                </c:pt>
                <c:pt idx="422">
                  <c:v>0.47</c:v>
                </c:pt>
                <c:pt idx="423">
                  <c:v>0.46</c:v>
                </c:pt>
                <c:pt idx="424">
                  <c:v>0.45</c:v>
                </c:pt>
                <c:pt idx="425">
                  <c:v>0.44</c:v>
                </c:pt>
                <c:pt idx="426">
                  <c:v>0.43</c:v>
                </c:pt>
                <c:pt idx="427">
                  <c:v>0.42</c:v>
                </c:pt>
                <c:pt idx="428">
                  <c:v>0.4</c:v>
                </c:pt>
                <c:pt idx="429">
                  <c:v>0.4</c:v>
                </c:pt>
                <c:pt idx="430">
                  <c:v>0.4</c:v>
                </c:pt>
                <c:pt idx="431">
                  <c:v>0.39</c:v>
                </c:pt>
                <c:pt idx="432">
                  <c:v>0.39</c:v>
                </c:pt>
                <c:pt idx="433">
                  <c:v>0.38</c:v>
                </c:pt>
                <c:pt idx="434">
                  <c:v>0.37</c:v>
                </c:pt>
                <c:pt idx="435">
                  <c:v>0.37</c:v>
                </c:pt>
                <c:pt idx="436">
                  <c:v>0.37</c:v>
                </c:pt>
                <c:pt idx="437">
                  <c:v>0.37</c:v>
                </c:pt>
                <c:pt idx="438">
                  <c:v>0.36</c:v>
                </c:pt>
                <c:pt idx="439">
                  <c:v>0.36</c:v>
                </c:pt>
                <c:pt idx="440">
                  <c:v>0.36</c:v>
                </c:pt>
                <c:pt idx="441">
                  <c:v>0.37</c:v>
                </c:pt>
                <c:pt idx="442">
                  <c:v>0.37</c:v>
                </c:pt>
                <c:pt idx="443">
                  <c:v>0.37</c:v>
                </c:pt>
                <c:pt idx="444">
                  <c:v>0.38</c:v>
                </c:pt>
                <c:pt idx="445">
                  <c:v>0.38</c:v>
                </c:pt>
                <c:pt idx="446">
                  <c:v>0.38</c:v>
                </c:pt>
                <c:pt idx="447">
                  <c:v>0.38</c:v>
                </c:pt>
                <c:pt idx="448">
                  <c:v>0.39</c:v>
                </c:pt>
                <c:pt idx="449">
                  <c:v>0.39</c:v>
                </c:pt>
                <c:pt idx="450">
                  <c:v>0.4</c:v>
                </c:pt>
                <c:pt idx="451">
                  <c:v>0.39</c:v>
                </c:pt>
                <c:pt idx="452">
                  <c:v>0.4</c:v>
                </c:pt>
                <c:pt idx="453">
                  <c:v>0.4</c:v>
                </c:pt>
                <c:pt idx="454">
                  <c:v>0.4</c:v>
                </c:pt>
                <c:pt idx="455">
                  <c:v>0.4</c:v>
                </c:pt>
                <c:pt idx="456">
                  <c:v>0.41</c:v>
                </c:pt>
                <c:pt idx="457">
                  <c:v>0.42</c:v>
                </c:pt>
                <c:pt idx="458">
                  <c:v>0.43</c:v>
                </c:pt>
                <c:pt idx="459">
                  <c:v>0.38</c:v>
                </c:pt>
                <c:pt idx="460">
                  <c:v>0.47</c:v>
                </c:pt>
                <c:pt idx="461">
                  <c:v>0.47</c:v>
                </c:pt>
                <c:pt idx="462">
                  <c:v>0.46</c:v>
                </c:pt>
                <c:pt idx="463">
                  <c:v>0.45</c:v>
                </c:pt>
                <c:pt idx="464">
                  <c:v>0.45</c:v>
                </c:pt>
                <c:pt idx="465">
                  <c:v>0.45</c:v>
                </c:pt>
                <c:pt idx="466">
                  <c:v>0.44</c:v>
                </c:pt>
                <c:pt idx="467">
                  <c:v>0.44</c:v>
                </c:pt>
                <c:pt idx="468">
                  <c:v>0.44</c:v>
                </c:pt>
                <c:pt idx="469">
                  <c:v>0.43</c:v>
                </c:pt>
                <c:pt idx="470">
                  <c:v>0.43</c:v>
                </c:pt>
                <c:pt idx="471">
                  <c:v>0.43</c:v>
                </c:pt>
                <c:pt idx="472">
                  <c:v>0.43</c:v>
                </c:pt>
                <c:pt idx="473">
                  <c:v>0.42</c:v>
                </c:pt>
                <c:pt idx="474">
                  <c:v>0.43</c:v>
                </c:pt>
                <c:pt idx="475">
                  <c:v>0.43</c:v>
                </c:pt>
                <c:pt idx="476">
                  <c:v>0.44</c:v>
                </c:pt>
                <c:pt idx="477">
                  <c:v>0.44</c:v>
                </c:pt>
                <c:pt idx="478">
                  <c:v>0.44</c:v>
                </c:pt>
                <c:pt idx="479">
                  <c:v>0.44</c:v>
                </c:pt>
                <c:pt idx="480">
                  <c:v>0.44</c:v>
                </c:pt>
                <c:pt idx="481">
                  <c:v>0.42</c:v>
                </c:pt>
                <c:pt idx="482">
                  <c:v>0.41</c:v>
                </c:pt>
                <c:pt idx="483">
                  <c:v>0.41</c:v>
                </c:pt>
                <c:pt idx="484">
                  <c:v>0.4</c:v>
                </c:pt>
                <c:pt idx="485">
                  <c:v>0.4</c:v>
                </c:pt>
                <c:pt idx="486">
                  <c:v>0.4</c:v>
                </c:pt>
                <c:pt idx="487">
                  <c:v>0.4</c:v>
                </c:pt>
                <c:pt idx="488">
                  <c:v>0.39</c:v>
                </c:pt>
                <c:pt idx="489">
                  <c:v>0.39</c:v>
                </c:pt>
                <c:pt idx="490">
                  <c:v>0.38</c:v>
                </c:pt>
                <c:pt idx="491">
                  <c:v>0.38</c:v>
                </c:pt>
                <c:pt idx="492">
                  <c:v>0.38</c:v>
                </c:pt>
                <c:pt idx="493">
                  <c:v>0.38</c:v>
                </c:pt>
                <c:pt idx="494">
                  <c:v>0.39</c:v>
                </c:pt>
                <c:pt idx="495">
                  <c:v>0.39</c:v>
                </c:pt>
                <c:pt idx="496">
                  <c:v>0.38</c:v>
                </c:pt>
                <c:pt idx="497">
                  <c:v>0.38</c:v>
                </c:pt>
                <c:pt idx="498">
                  <c:v>0.38</c:v>
                </c:pt>
                <c:pt idx="499">
                  <c:v>0.38</c:v>
                </c:pt>
                <c:pt idx="500">
                  <c:v>0.38</c:v>
                </c:pt>
                <c:pt idx="501">
                  <c:v>0.38</c:v>
                </c:pt>
                <c:pt idx="502">
                  <c:v>0.37</c:v>
                </c:pt>
                <c:pt idx="503">
                  <c:v>0.38</c:v>
                </c:pt>
                <c:pt idx="504">
                  <c:v>0.38</c:v>
                </c:pt>
                <c:pt idx="505">
                  <c:v>0.38</c:v>
                </c:pt>
                <c:pt idx="506">
                  <c:v>0.37</c:v>
                </c:pt>
                <c:pt idx="507">
                  <c:v>0.37</c:v>
                </c:pt>
                <c:pt idx="508">
                  <c:v>0.36</c:v>
                </c:pt>
                <c:pt idx="509">
                  <c:v>0.37</c:v>
                </c:pt>
                <c:pt idx="510">
                  <c:v>0.36</c:v>
                </c:pt>
                <c:pt idx="511">
                  <c:v>0.35</c:v>
                </c:pt>
                <c:pt idx="512">
                  <c:v>0.35</c:v>
                </c:pt>
                <c:pt idx="513">
                  <c:v>0.35</c:v>
                </c:pt>
                <c:pt idx="514">
                  <c:v>0.35</c:v>
                </c:pt>
                <c:pt idx="515">
                  <c:v>0.35</c:v>
                </c:pt>
                <c:pt idx="516">
                  <c:v>0.35</c:v>
                </c:pt>
                <c:pt idx="517">
                  <c:v>0.35</c:v>
                </c:pt>
                <c:pt idx="518">
                  <c:v>0.35</c:v>
                </c:pt>
                <c:pt idx="519">
                  <c:v>0.35</c:v>
                </c:pt>
                <c:pt idx="520">
                  <c:v>0.35</c:v>
                </c:pt>
                <c:pt idx="521">
                  <c:v>0.34</c:v>
                </c:pt>
                <c:pt idx="522">
                  <c:v>0.34</c:v>
                </c:pt>
                <c:pt idx="523">
                  <c:v>0.34</c:v>
                </c:pt>
                <c:pt idx="524">
                  <c:v>0.33</c:v>
                </c:pt>
                <c:pt idx="525">
                  <c:v>0.33</c:v>
                </c:pt>
                <c:pt idx="526">
                  <c:v>0.33</c:v>
                </c:pt>
                <c:pt idx="527">
                  <c:v>0.33</c:v>
                </c:pt>
                <c:pt idx="528">
                  <c:v>0.33</c:v>
                </c:pt>
                <c:pt idx="529">
                  <c:v>0.32</c:v>
                </c:pt>
                <c:pt idx="530">
                  <c:v>0.33</c:v>
                </c:pt>
                <c:pt idx="531">
                  <c:v>0.33</c:v>
                </c:pt>
                <c:pt idx="532">
                  <c:v>0.32</c:v>
                </c:pt>
                <c:pt idx="533">
                  <c:v>0.32</c:v>
                </c:pt>
                <c:pt idx="534">
                  <c:v>0.32</c:v>
                </c:pt>
                <c:pt idx="535">
                  <c:v>0.33</c:v>
                </c:pt>
                <c:pt idx="536">
                  <c:v>0.33</c:v>
                </c:pt>
                <c:pt idx="537">
                  <c:v>0.33</c:v>
                </c:pt>
                <c:pt idx="538">
                  <c:v>0.33</c:v>
                </c:pt>
                <c:pt idx="539">
                  <c:v>0.32</c:v>
                </c:pt>
                <c:pt idx="540">
                  <c:v>0.32</c:v>
                </c:pt>
                <c:pt idx="541">
                  <c:v>0.32</c:v>
                </c:pt>
                <c:pt idx="542">
                  <c:v>0.31</c:v>
                </c:pt>
                <c:pt idx="543">
                  <c:v>0.31</c:v>
                </c:pt>
                <c:pt idx="544">
                  <c:v>0.31</c:v>
                </c:pt>
                <c:pt idx="545">
                  <c:v>0.31</c:v>
                </c:pt>
                <c:pt idx="546">
                  <c:v>0.3</c:v>
                </c:pt>
                <c:pt idx="547">
                  <c:v>0.3</c:v>
                </c:pt>
                <c:pt idx="548">
                  <c:v>0.3</c:v>
                </c:pt>
                <c:pt idx="549">
                  <c:v>0.3</c:v>
                </c:pt>
                <c:pt idx="550">
                  <c:v>0.28999999999999998</c:v>
                </c:pt>
                <c:pt idx="551">
                  <c:v>0.28999999999999998</c:v>
                </c:pt>
                <c:pt idx="552">
                  <c:v>0.3</c:v>
                </c:pt>
                <c:pt idx="553">
                  <c:v>0.3</c:v>
                </c:pt>
                <c:pt idx="554">
                  <c:v>0.3</c:v>
                </c:pt>
                <c:pt idx="555">
                  <c:v>0.3</c:v>
                </c:pt>
                <c:pt idx="556">
                  <c:v>0.3</c:v>
                </c:pt>
                <c:pt idx="557">
                  <c:v>0.31</c:v>
                </c:pt>
                <c:pt idx="558">
                  <c:v>0.31</c:v>
                </c:pt>
                <c:pt idx="559">
                  <c:v>0.32</c:v>
                </c:pt>
                <c:pt idx="560">
                  <c:v>0.32</c:v>
                </c:pt>
                <c:pt idx="561">
                  <c:v>0.32</c:v>
                </c:pt>
                <c:pt idx="562">
                  <c:v>0.33</c:v>
                </c:pt>
                <c:pt idx="563">
                  <c:v>0.34</c:v>
                </c:pt>
                <c:pt idx="564">
                  <c:v>0.34</c:v>
                </c:pt>
                <c:pt idx="565">
                  <c:v>0.34</c:v>
                </c:pt>
                <c:pt idx="566">
                  <c:v>0.34</c:v>
                </c:pt>
                <c:pt idx="567">
                  <c:v>0.35</c:v>
                </c:pt>
                <c:pt idx="568">
                  <c:v>0.35</c:v>
                </c:pt>
                <c:pt idx="569">
                  <c:v>0.35</c:v>
                </c:pt>
                <c:pt idx="570">
                  <c:v>0.35</c:v>
                </c:pt>
                <c:pt idx="571">
                  <c:v>0.35</c:v>
                </c:pt>
                <c:pt idx="572">
                  <c:v>0.35</c:v>
                </c:pt>
                <c:pt idx="573">
                  <c:v>0.35</c:v>
                </c:pt>
                <c:pt idx="574">
                  <c:v>0.35</c:v>
                </c:pt>
                <c:pt idx="575">
                  <c:v>0.35</c:v>
                </c:pt>
                <c:pt idx="576">
                  <c:v>0.35</c:v>
                </c:pt>
                <c:pt idx="577">
                  <c:v>0.35</c:v>
                </c:pt>
                <c:pt idx="578">
                  <c:v>0.35</c:v>
                </c:pt>
                <c:pt idx="579">
                  <c:v>0.34</c:v>
                </c:pt>
                <c:pt idx="580">
                  <c:v>0.34</c:v>
                </c:pt>
                <c:pt idx="581">
                  <c:v>0.34</c:v>
                </c:pt>
                <c:pt idx="582">
                  <c:v>0.33</c:v>
                </c:pt>
                <c:pt idx="583">
                  <c:v>0.33</c:v>
                </c:pt>
                <c:pt idx="584">
                  <c:v>0.32</c:v>
                </c:pt>
                <c:pt idx="585">
                  <c:v>0.32</c:v>
                </c:pt>
                <c:pt idx="586">
                  <c:v>0.32</c:v>
                </c:pt>
                <c:pt idx="587">
                  <c:v>0.32</c:v>
                </c:pt>
                <c:pt idx="588">
                  <c:v>0.32</c:v>
                </c:pt>
                <c:pt idx="589">
                  <c:v>0.31</c:v>
                </c:pt>
                <c:pt idx="590">
                  <c:v>0.3</c:v>
                </c:pt>
                <c:pt idx="591">
                  <c:v>0.3</c:v>
                </c:pt>
                <c:pt idx="592">
                  <c:v>0.3</c:v>
                </c:pt>
                <c:pt idx="593">
                  <c:v>0.3</c:v>
                </c:pt>
                <c:pt idx="594">
                  <c:v>0.3</c:v>
                </c:pt>
                <c:pt idx="595">
                  <c:v>0.3</c:v>
                </c:pt>
                <c:pt idx="596">
                  <c:v>0.3</c:v>
                </c:pt>
                <c:pt idx="597">
                  <c:v>0.3</c:v>
                </c:pt>
                <c:pt idx="598">
                  <c:v>0.3</c:v>
                </c:pt>
                <c:pt idx="599">
                  <c:v>0.3</c:v>
                </c:pt>
                <c:pt idx="600">
                  <c:v>0.31</c:v>
                </c:pt>
                <c:pt idx="601">
                  <c:v>0.32</c:v>
                </c:pt>
                <c:pt idx="602">
                  <c:v>0.33</c:v>
                </c:pt>
                <c:pt idx="603">
                  <c:v>0.34</c:v>
                </c:pt>
                <c:pt idx="604">
                  <c:v>0.35</c:v>
                </c:pt>
                <c:pt idx="605">
                  <c:v>0.35</c:v>
                </c:pt>
                <c:pt idx="606">
                  <c:v>0.35</c:v>
                </c:pt>
                <c:pt idx="607">
                  <c:v>0.21</c:v>
                </c:pt>
                <c:pt idx="608">
                  <c:v>0.33</c:v>
                </c:pt>
                <c:pt idx="609">
                  <c:v>0.33</c:v>
                </c:pt>
                <c:pt idx="610">
                  <c:v>0.33</c:v>
                </c:pt>
                <c:pt idx="611">
                  <c:v>0.33</c:v>
                </c:pt>
                <c:pt idx="612">
                  <c:v>0.33</c:v>
                </c:pt>
                <c:pt idx="613">
                  <c:v>0.32</c:v>
                </c:pt>
                <c:pt idx="614">
                  <c:v>0.32</c:v>
                </c:pt>
                <c:pt idx="615">
                  <c:v>0.33</c:v>
                </c:pt>
                <c:pt idx="616">
                  <c:v>0.33</c:v>
                </c:pt>
                <c:pt idx="617">
                  <c:v>0.34</c:v>
                </c:pt>
                <c:pt idx="618">
                  <c:v>0.34</c:v>
                </c:pt>
                <c:pt idx="619">
                  <c:v>0.33</c:v>
                </c:pt>
                <c:pt idx="620">
                  <c:v>0.34</c:v>
                </c:pt>
                <c:pt idx="621">
                  <c:v>0.34</c:v>
                </c:pt>
                <c:pt idx="622">
                  <c:v>0.36</c:v>
                </c:pt>
                <c:pt idx="623">
                  <c:v>0.39</c:v>
                </c:pt>
                <c:pt idx="624">
                  <c:v>0.39</c:v>
                </c:pt>
                <c:pt idx="625">
                  <c:v>0.4</c:v>
                </c:pt>
                <c:pt idx="626">
                  <c:v>0.49</c:v>
                </c:pt>
                <c:pt idx="627">
                  <c:v>0.82</c:v>
                </c:pt>
                <c:pt idx="628">
                  <c:v>1.1599999999999999</c:v>
                </c:pt>
                <c:pt idx="629">
                  <c:v>2.25</c:v>
                </c:pt>
                <c:pt idx="630">
                  <c:v>3.34</c:v>
                </c:pt>
                <c:pt idx="631">
                  <c:v>3.75</c:v>
                </c:pt>
                <c:pt idx="632">
                  <c:v>4.49</c:v>
                </c:pt>
                <c:pt idx="633">
                  <c:v>4.9000000000000004</c:v>
                </c:pt>
                <c:pt idx="634">
                  <c:v>5.18</c:v>
                </c:pt>
                <c:pt idx="635">
                  <c:v>5.38</c:v>
                </c:pt>
                <c:pt idx="636">
                  <c:v>5.51</c:v>
                </c:pt>
                <c:pt idx="637">
                  <c:v>5.82</c:v>
                </c:pt>
                <c:pt idx="638">
                  <c:v>6.23</c:v>
                </c:pt>
                <c:pt idx="639">
                  <c:v>6.43</c:v>
                </c:pt>
                <c:pt idx="640">
                  <c:v>7.02</c:v>
                </c:pt>
                <c:pt idx="641">
                  <c:v>7.68</c:v>
                </c:pt>
                <c:pt idx="642">
                  <c:v>7.98</c:v>
                </c:pt>
                <c:pt idx="643">
                  <c:v>8.6199999999999992</c:v>
                </c:pt>
                <c:pt idx="644">
                  <c:v>9.24</c:v>
                </c:pt>
                <c:pt idx="645">
                  <c:v>9.92</c:v>
                </c:pt>
                <c:pt idx="646">
                  <c:v>10.53</c:v>
                </c:pt>
                <c:pt idx="647">
                  <c:v>11</c:v>
                </c:pt>
                <c:pt idx="648">
                  <c:v>11.2</c:v>
                </c:pt>
                <c:pt idx="649">
                  <c:v>11.29</c:v>
                </c:pt>
                <c:pt idx="650">
                  <c:v>11.43</c:v>
                </c:pt>
                <c:pt idx="651">
                  <c:v>11.48</c:v>
                </c:pt>
                <c:pt idx="652">
                  <c:v>11.65</c:v>
                </c:pt>
                <c:pt idx="653">
                  <c:v>11.7</c:v>
                </c:pt>
                <c:pt idx="654">
                  <c:v>11.7</c:v>
                </c:pt>
                <c:pt idx="655">
                  <c:v>11.59</c:v>
                </c:pt>
                <c:pt idx="656">
                  <c:v>11.36</c:v>
                </c:pt>
                <c:pt idx="657">
                  <c:v>11.13</c:v>
                </c:pt>
                <c:pt idx="658">
                  <c:v>10.199999999999999</c:v>
                </c:pt>
                <c:pt idx="659">
                  <c:v>10.039999999999999</c:v>
                </c:pt>
                <c:pt idx="660">
                  <c:v>9.8699999999999992</c:v>
                </c:pt>
                <c:pt idx="661">
                  <c:v>9.7200000000000006</c:v>
                </c:pt>
                <c:pt idx="662">
                  <c:v>9.64</c:v>
                </c:pt>
                <c:pt idx="663">
                  <c:v>9.6</c:v>
                </c:pt>
                <c:pt idx="664">
                  <c:v>9.59</c:v>
                </c:pt>
                <c:pt idx="665">
                  <c:v>9.77</c:v>
                </c:pt>
                <c:pt idx="666">
                  <c:v>10.07</c:v>
                </c:pt>
                <c:pt idx="667">
                  <c:v>10.26</c:v>
                </c:pt>
                <c:pt idx="668">
                  <c:v>10.72</c:v>
                </c:pt>
                <c:pt idx="669">
                  <c:v>10.96</c:v>
                </c:pt>
                <c:pt idx="670">
                  <c:v>11.5</c:v>
                </c:pt>
                <c:pt idx="671">
                  <c:v>11.86</c:v>
                </c:pt>
                <c:pt idx="672">
                  <c:v>12.03</c:v>
                </c:pt>
                <c:pt idx="673">
                  <c:v>12.06</c:v>
                </c:pt>
                <c:pt idx="674">
                  <c:v>12.02</c:v>
                </c:pt>
                <c:pt idx="675">
                  <c:v>11.9</c:v>
                </c:pt>
                <c:pt idx="676">
                  <c:v>11.8</c:v>
                </c:pt>
                <c:pt idx="677">
                  <c:v>11.74</c:v>
                </c:pt>
                <c:pt idx="678">
                  <c:v>11.75</c:v>
                </c:pt>
                <c:pt idx="679">
                  <c:v>11.85</c:v>
                </c:pt>
                <c:pt idx="680">
                  <c:v>11.91</c:v>
                </c:pt>
                <c:pt idx="681">
                  <c:v>12.26</c:v>
                </c:pt>
                <c:pt idx="682">
                  <c:v>12.67</c:v>
                </c:pt>
                <c:pt idx="683">
                  <c:v>13.31</c:v>
                </c:pt>
                <c:pt idx="684">
                  <c:v>14.04</c:v>
                </c:pt>
                <c:pt idx="685">
                  <c:v>14.38</c:v>
                </c:pt>
                <c:pt idx="686">
                  <c:v>15.09</c:v>
                </c:pt>
                <c:pt idx="687">
                  <c:v>15.59</c:v>
                </c:pt>
                <c:pt idx="688">
                  <c:v>15.82</c:v>
                </c:pt>
                <c:pt idx="689">
                  <c:v>15.85</c:v>
                </c:pt>
                <c:pt idx="690">
                  <c:v>15.82</c:v>
                </c:pt>
                <c:pt idx="691">
                  <c:v>15.66</c:v>
                </c:pt>
                <c:pt idx="692">
                  <c:v>15.48</c:v>
                </c:pt>
                <c:pt idx="693">
                  <c:v>15.38</c:v>
                </c:pt>
                <c:pt idx="694">
                  <c:v>15.27</c:v>
                </c:pt>
                <c:pt idx="695">
                  <c:v>15.2</c:v>
                </c:pt>
                <c:pt idx="696">
                  <c:v>15.21</c:v>
                </c:pt>
                <c:pt idx="697">
                  <c:v>15.19</c:v>
                </c:pt>
                <c:pt idx="698">
                  <c:v>15.22</c:v>
                </c:pt>
                <c:pt idx="699">
                  <c:v>15.29</c:v>
                </c:pt>
                <c:pt idx="700">
                  <c:v>15.29</c:v>
                </c:pt>
                <c:pt idx="701">
                  <c:v>15.28</c:v>
                </c:pt>
                <c:pt idx="702">
                  <c:v>15.22</c:v>
                </c:pt>
                <c:pt idx="703">
                  <c:v>15.03</c:v>
                </c:pt>
                <c:pt idx="704">
                  <c:v>14.91</c:v>
                </c:pt>
                <c:pt idx="705">
                  <c:v>14.66</c:v>
                </c:pt>
                <c:pt idx="706">
                  <c:v>14.51</c:v>
                </c:pt>
                <c:pt idx="707">
                  <c:v>13.47</c:v>
                </c:pt>
                <c:pt idx="708">
                  <c:v>13.86</c:v>
                </c:pt>
                <c:pt idx="709">
                  <c:v>13.83</c:v>
                </c:pt>
                <c:pt idx="710">
                  <c:v>13.71</c:v>
                </c:pt>
                <c:pt idx="711">
                  <c:v>13.45</c:v>
                </c:pt>
                <c:pt idx="712">
                  <c:v>13.29</c:v>
                </c:pt>
                <c:pt idx="713">
                  <c:v>12.94</c:v>
                </c:pt>
                <c:pt idx="714">
                  <c:v>12.56</c:v>
                </c:pt>
                <c:pt idx="715">
                  <c:v>12.4</c:v>
                </c:pt>
                <c:pt idx="716">
                  <c:v>12.09</c:v>
                </c:pt>
                <c:pt idx="717">
                  <c:v>12.05</c:v>
                </c:pt>
                <c:pt idx="718">
                  <c:v>12.07</c:v>
                </c:pt>
                <c:pt idx="719">
                  <c:v>12.31</c:v>
                </c:pt>
                <c:pt idx="720">
                  <c:v>12.43</c:v>
                </c:pt>
                <c:pt idx="721">
                  <c:v>12.56</c:v>
                </c:pt>
                <c:pt idx="722">
                  <c:v>12.72</c:v>
                </c:pt>
                <c:pt idx="723">
                  <c:v>12.72</c:v>
                </c:pt>
                <c:pt idx="724">
                  <c:v>12.66</c:v>
                </c:pt>
                <c:pt idx="725">
                  <c:v>12.43</c:v>
                </c:pt>
                <c:pt idx="726">
                  <c:v>12.23</c:v>
                </c:pt>
                <c:pt idx="727">
                  <c:v>11.78</c:v>
                </c:pt>
                <c:pt idx="728">
                  <c:v>11.22</c:v>
                </c:pt>
                <c:pt idx="729">
                  <c:v>10.91</c:v>
                </c:pt>
                <c:pt idx="730">
                  <c:v>10.11</c:v>
                </c:pt>
                <c:pt idx="731">
                  <c:v>9.15</c:v>
                </c:pt>
                <c:pt idx="732">
                  <c:v>8.6300000000000008</c:v>
                </c:pt>
                <c:pt idx="733">
                  <c:v>7.98</c:v>
                </c:pt>
                <c:pt idx="734">
                  <c:v>6.7</c:v>
                </c:pt>
                <c:pt idx="735">
                  <c:v>6.11</c:v>
                </c:pt>
                <c:pt idx="736">
                  <c:v>4.9000000000000004</c:v>
                </c:pt>
                <c:pt idx="737">
                  <c:v>4.33</c:v>
                </c:pt>
                <c:pt idx="738">
                  <c:v>3.38</c:v>
                </c:pt>
                <c:pt idx="739">
                  <c:v>2.92</c:v>
                </c:pt>
                <c:pt idx="740">
                  <c:v>2.2200000000000002</c:v>
                </c:pt>
                <c:pt idx="741">
                  <c:v>2</c:v>
                </c:pt>
                <c:pt idx="742">
                  <c:v>1.66</c:v>
                </c:pt>
                <c:pt idx="743">
                  <c:v>1.43</c:v>
                </c:pt>
                <c:pt idx="744">
                  <c:v>1.35</c:v>
                </c:pt>
                <c:pt idx="745">
                  <c:v>1.22</c:v>
                </c:pt>
                <c:pt idx="746">
                  <c:v>1.17</c:v>
                </c:pt>
                <c:pt idx="747">
                  <c:v>1.21</c:v>
                </c:pt>
                <c:pt idx="748">
                  <c:v>1.38</c:v>
                </c:pt>
                <c:pt idx="749">
                  <c:v>1.48</c:v>
                </c:pt>
                <c:pt idx="750">
                  <c:v>1.43</c:v>
                </c:pt>
                <c:pt idx="751">
                  <c:v>1.37</c:v>
                </c:pt>
                <c:pt idx="752">
                  <c:v>1.52</c:v>
                </c:pt>
                <c:pt idx="753">
                  <c:v>1.68</c:v>
                </c:pt>
                <c:pt idx="754">
                  <c:v>2.02</c:v>
                </c:pt>
                <c:pt idx="755">
                  <c:v>2.2400000000000002</c:v>
                </c:pt>
                <c:pt idx="756">
                  <c:v>2.96</c:v>
                </c:pt>
                <c:pt idx="757">
                  <c:v>3.2</c:v>
                </c:pt>
                <c:pt idx="758">
                  <c:v>3.33</c:v>
                </c:pt>
                <c:pt idx="759">
                  <c:v>3.22</c:v>
                </c:pt>
                <c:pt idx="760">
                  <c:v>2.87</c:v>
                </c:pt>
                <c:pt idx="761">
                  <c:v>2.58</c:v>
                </c:pt>
                <c:pt idx="762">
                  <c:v>2.2400000000000002</c:v>
                </c:pt>
                <c:pt idx="763">
                  <c:v>1.83</c:v>
                </c:pt>
                <c:pt idx="764">
                  <c:v>1.48</c:v>
                </c:pt>
                <c:pt idx="765">
                  <c:v>1.25</c:v>
                </c:pt>
                <c:pt idx="766">
                  <c:v>1.1499999999999999</c:v>
                </c:pt>
                <c:pt idx="767">
                  <c:v>0.98</c:v>
                </c:pt>
                <c:pt idx="768">
                  <c:v>0.9</c:v>
                </c:pt>
                <c:pt idx="769">
                  <c:v>1.01</c:v>
                </c:pt>
                <c:pt idx="770">
                  <c:v>1.31</c:v>
                </c:pt>
                <c:pt idx="771">
                  <c:v>2.06</c:v>
                </c:pt>
                <c:pt idx="772">
                  <c:v>2.78</c:v>
                </c:pt>
                <c:pt idx="773">
                  <c:v>4.8099999999999996</c:v>
                </c:pt>
                <c:pt idx="774">
                  <c:v>7.34</c:v>
                </c:pt>
                <c:pt idx="775">
                  <c:v>9.59</c:v>
                </c:pt>
                <c:pt idx="776">
                  <c:v>11.17</c:v>
                </c:pt>
                <c:pt idx="777">
                  <c:v>12.26</c:v>
                </c:pt>
                <c:pt idx="778">
                  <c:v>13.09</c:v>
                </c:pt>
                <c:pt idx="779">
                  <c:v>13.73</c:v>
                </c:pt>
                <c:pt idx="780">
                  <c:v>14.19</c:v>
                </c:pt>
                <c:pt idx="781">
                  <c:v>14.48</c:v>
                </c:pt>
                <c:pt idx="782">
                  <c:v>14.65</c:v>
                </c:pt>
                <c:pt idx="783">
                  <c:v>14.7</c:v>
                </c:pt>
                <c:pt idx="784">
                  <c:v>14.81</c:v>
                </c:pt>
                <c:pt idx="785">
                  <c:v>14.85</c:v>
                </c:pt>
                <c:pt idx="786">
                  <c:v>14.81</c:v>
                </c:pt>
                <c:pt idx="787">
                  <c:v>14.74</c:v>
                </c:pt>
                <c:pt idx="788">
                  <c:v>14.61</c:v>
                </c:pt>
                <c:pt idx="789">
                  <c:v>14.38</c:v>
                </c:pt>
                <c:pt idx="790">
                  <c:v>14.06</c:v>
                </c:pt>
                <c:pt idx="791">
                  <c:v>13.63</c:v>
                </c:pt>
                <c:pt idx="792">
                  <c:v>13.41</c:v>
                </c:pt>
                <c:pt idx="793">
                  <c:v>12.88</c:v>
                </c:pt>
                <c:pt idx="794">
                  <c:v>12.3</c:v>
                </c:pt>
                <c:pt idx="795">
                  <c:v>11.97</c:v>
                </c:pt>
                <c:pt idx="796">
                  <c:v>11.38</c:v>
                </c:pt>
                <c:pt idx="797">
                  <c:v>11.07</c:v>
                </c:pt>
                <c:pt idx="798">
                  <c:v>10.47</c:v>
                </c:pt>
                <c:pt idx="799">
                  <c:v>9.8800000000000008</c:v>
                </c:pt>
                <c:pt idx="800">
                  <c:v>9.6</c:v>
                </c:pt>
                <c:pt idx="801">
                  <c:v>9</c:v>
                </c:pt>
                <c:pt idx="802">
                  <c:v>8.7200000000000006</c:v>
                </c:pt>
                <c:pt idx="803">
                  <c:v>8.1199999999999992</c:v>
                </c:pt>
                <c:pt idx="804">
                  <c:v>7.85</c:v>
                </c:pt>
                <c:pt idx="805">
                  <c:v>7.31</c:v>
                </c:pt>
                <c:pt idx="806">
                  <c:v>7.06</c:v>
                </c:pt>
                <c:pt idx="807">
                  <c:v>5.93</c:v>
                </c:pt>
                <c:pt idx="808">
                  <c:v>5.91</c:v>
                </c:pt>
                <c:pt idx="809">
                  <c:v>5.58</c:v>
                </c:pt>
                <c:pt idx="810">
                  <c:v>5.31</c:v>
                </c:pt>
                <c:pt idx="811">
                  <c:v>4.6100000000000003</c:v>
                </c:pt>
                <c:pt idx="812">
                  <c:v>3.76</c:v>
                </c:pt>
                <c:pt idx="813">
                  <c:v>3.35</c:v>
                </c:pt>
                <c:pt idx="814">
                  <c:v>2.56</c:v>
                </c:pt>
                <c:pt idx="815">
                  <c:v>2.2200000000000002</c:v>
                </c:pt>
                <c:pt idx="816">
                  <c:v>1.74</c:v>
                </c:pt>
                <c:pt idx="817">
                  <c:v>1.56</c:v>
                </c:pt>
                <c:pt idx="818">
                  <c:v>1.31</c:v>
                </c:pt>
                <c:pt idx="819">
                  <c:v>1.23</c:v>
                </c:pt>
                <c:pt idx="820">
                  <c:v>1.1299999999999999</c:v>
                </c:pt>
                <c:pt idx="821">
                  <c:v>1</c:v>
                </c:pt>
                <c:pt idx="822">
                  <c:v>0.97</c:v>
                </c:pt>
                <c:pt idx="823">
                  <c:v>1.01</c:v>
                </c:pt>
                <c:pt idx="824">
                  <c:v>1.1100000000000001</c:v>
                </c:pt>
                <c:pt idx="825">
                  <c:v>1.47</c:v>
                </c:pt>
                <c:pt idx="826">
                  <c:v>1.62</c:v>
                </c:pt>
                <c:pt idx="827">
                  <c:v>1.77</c:v>
                </c:pt>
                <c:pt idx="828">
                  <c:v>1.64</c:v>
                </c:pt>
                <c:pt idx="829">
                  <c:v>1.48</c:v>
                </c:pt>
                <c:pt idx="830">
                  <c:v>1.21</c:v>
                </c:pt>
                <c:pt idx="831">
                  <c:v>1.0900000000000001</c:v>
                </c:pt>
                <c:pt idx="832">
                  <c:v>0.92</c:v>
                </c:pt>
                <c:pt idx="833">
                  <c:v>0.92</c:v>
                </c:pt>
                <c:pt idx="834">
                  <c:v>0.94</c:v>
                </c:pt>
                <c:pt idx="835">
                  <c:v>1.02</c:v>
                </c:pt>
                <c:pt idx="836">
                  <c:v>0.99</c:v>
                </c:pt>
                <c:pt idx="837">
                  <c:v>0.93</c:v>
                </c:pt>
                <c:pt idx="838">
                  <c:v>0.89</c:v>
                </c:pt>
                <c:pt idx="839">
                  <c:v>0.78</c:v>
                </c:pt>
                <c:pt idx="840">
                  <c:v>0.68</c:v>
                </c:pt>
                <c:pt idx="841">
                  <c:v>0.66</c:v>
                </c:pt>
                <c:pt idx="842">
                  <c:v>0.67</c:v>
                </c:pt>
                <c:pt idx="843">
                  <c:v>0.67</c:v>
                </c:pt>
                <c:pt idx="844">
                  <c:v>0.65</c:v>
                </c:pt>
                <c:pt idx="845">
                  <c:v>0.62</c:v>
                </c:pt>
                <c:pt idx="846">
                  <c:v>0.59</c:v>
                </c:pt>
                <c:pt idx="847">
                  <c:v>0.56000000000000005</c:v>
                </c:pt>
                <c:pt idx="848">
                  <c:v>0.52</c:v>
                </c:pt>
                <c:pt idx="849">
                  <c:v>0.49</c:v>
                </c:pt>
                <c:pt idx="850">
                  <c:v>0.47</c:v>
                </c:pt>
                <c:pt idx="851">
                  <c:v>0.46</c:v>
                </c:pt>
                <c:pt idx="852">
                  <c:v>0.44</c:v>
                </c:pt>
                <c:pt idx="853">
                  <c:v>0.43</c:v>
                </c:pt>
                <c:pt idx="854">
                  <c:v>0.42</c:v>
                </c:pt>
                <c:pt idx="855">
                  <c:v>0.41</c:v>
                </c:pt>
                <c:pt idx="856">
                  <c:v>0.41</c:v>
                </c:pt>
                <c:pt idx="857">
                  <c:v>0.41</c:v>
                </c:pt>
                <c:pt idx="858">
                  <c:v>0.39</c:v>
                </c:pt>
                <c:pt idx="859">
                  <c:v>0.39</c:v>
                </c:pt>
                <c:pt idx="860">
                  <c:v>0.38</c:v>
                </c:pt>
                <c:pt idx="861">
                  <c:v>0.38</c:v>
                </c:pt>
                <c:pt idx="862">
                  <c:v>0.37</c:v>
                </c:pt>
                <c:pt idx="863">
                  <c:v>0.36</c:v>
                </c:pt>
                <c:pt idx="864">
                  <c:v>0.36</c:v>
                </c:pt>
                <c:pt idx="865">
                  <c:v>0.35</c:v>
                </c:pt>
                <c:pt idx="866">
                  <c:v>0.35</c:v>
                </c:pt>
                <c:pt idx="867">
                  <c:v>0.35</c:v>
                </c:pt>
                <c:pt idx="868">
                  <c:v>0.35</c:v>
                </c:pt>
                <c:pt idx="869">
                  <c:v>0.35</c:v>
                </c:pt>
                <c:pt idx="870">
                  <c:v>0.35</c:v>
                </c:pt>
                <c:pt idx="871">
                  <c:v>0.36</c:v>
                </c:pt>
                <c:pt idx="872">
                  <c:v>0.37</c:v>
                </c:pt>
                <c:pt idx="873">
                  <c:v>0.38</c:v>
                </c:pt>
                <c:pt idx="874">
                  <c:v>0.37</c:v>
                </c:pt>
                <c:pt idx="875">
                  <c:v>0.38</c:v>
                </c:pt>
                <c:pt idx="876">
                  <c:v>0.38</c:v>
                </c:pt>
                <c:pt idx="877">
                  <c:v>0.39</c:v>
                </c:pt>
                <c:pt idx="878">
                  <c:v>0.4</c:v>
                </c:pt>
                <c:pt idx="879">
                  <c:v>0.4</c:v>
                </c:pt>
                <c:pt idx="880">
                  <c:v>0.42</c:v>
                </c:pt>
                <c:pt idx="881">
                  <c:v>0.45</c:v>
                </c:pt>
                <c:pt idx="882">
                  <c:v>0.45</c:v>
                </c:pt>
                <c:pt idx="883">
                  <c:v>0.46</c:v>
                </c:pt>
                <c:pt idx="884">
                  <c:v>0.54</c:v>
                </c:pt>
                <c:pt idx="885">
                  <c:v>0.59</c:v>
                </c:pt>
                <c:pt idx="886">
                  <c:v>0.68</c:v>
                </c:pt>
                <c:pt idx="887">
                  <c:v>0.72</c:v>
                </c:pt>
                <c:pt idx="888">
                  <c:v>0.75</c:v>
                </c:pt>
                <c:pt idx="889">
                  <c:v>0.76</c:v>
                </c:pt>
                <c:pt idx="890">
                  <c:v>0.74</c:v>
                </c:pt>
                <c:pt idx="891">
                  <c:v>0.73</c:v>
                </c:pt>
                <c:pt idx="892">
                  <c:v>0.73</c:v>
                </c:pt>
                <c:pt idx="893">
                  <c:v>0.73</c:v>
                </c:pt>
                <c:pt idx="894">
                  <c:v>0.69</c:v>
                </c:pt>
                <c:pt idx="895">
                  <c:v>0.67</c:v>
                </c:pt>
                <c:pt idx="896">
                  <c:v>1.1499999999999999</c:v>
                </c:pt>
                <c:pt idx="897">
                  <c:v>1.55</c:v>
                </c:pt>
                <c:pt idx="898">
                  <c:v>2.17</c:v>
                </c:pt>
                <c:pt idx="899">
                  <c:v>2.33</c:v>
                </c:pt>
                <c:pt idx="900">
                  <c:v>2.54</c:v>
                </c:pt>
                <c:pt idx="901">
                  <c:v>2.4900000000000002</c:v>
                </c:pt>
                <c:pt idx="902">
                  <c:v>2.17</c:v>
                </c:pt>
                <c:pt idx="903">
                  <c:v>1.96</c:v>
                </c:pt>
                <c:pt idx="904">
                  <c:v>1.42</c:v>
                </c:pt>
                <c:pt idx="905">
                  <c:v>1.21</c:v>
                </c:pt>
                <c:pt idx="906">
                  <c:v>0.4</c:v>
                </c:pt>
                <c:pt idx="907">
                  <c:v>0.67</c:v>
                </c:pt>
                <c:pt idx="908">
                  <c:v>0.62</c:v>
                </c:pt>
                <c:pt idx="909">
                  <c:v>0.61</c:v>
                </c:pt>
                <c:pt idx="910">
                  <c:v>0.66</c:v>
                </c:pt>
                <c:pt idx="911">
                  <c:v>0.93</c:v>
                </c:pt>
                <c:pt idx="912">
                  <c:v>1.21</c:v>
                </c:pt>
                <c:pt idx="913">
                  <c:v>1.35</c:v>
                </c:pt>
                <c:pt idx="914">
                  <c:v>1.47</c:v>
                </c:pt>
                <c:pt idx="915">
                  <c:v>1.4</c:v>
                </c:pt>
                <c:pt idx="916">
                  <c:v>1.31</c:v>
                </c:pt>
                <c:pt idx="917">
                  <c:v>1.28</c:v>
                </c:pt>
                <c:pt idx="918">
                  <c:v>1.23</c:v>
                </c:pt>
                <c:pt idx="919">
                  <c:v>1.1299999999999999</c:v>
                </c:pt>
                <c:pt idx="920">
                  <c:v>1.06</c:v>
                </c:pt>
                <c:pt idx="921">
                  <c:v>0.93</c:v>
                </c:pt>
                <c:pt idx="922">
                  <c:v>0.86</c:v>
                </c:pt>
                <c:pt idx="923">
                  <c:v>0.73</c:v>
                </c:pt>
                <c:pt idx="924">
                  <c:v>0.9</c:v>
                </c:pt>
                <c:pt idx="925">
                  <c:v>1.33</c:v>
                </c:pt>
                <c:pt idx="926">
                  <c:v>2.99</c:v>
                </c:pt>
                <c:pt idx="927">
                  <c:v>4.8600000000000003</c:v>
                </c:pt>
                <c:pt idx="928">
                  <c:v>5.6</c:v>
                </c:pt>
                <c:pt idx="929">
                  <c:v>6.35</c:v>
                </c:pt>
                <c:pt idx="930">
                  <c:v>6.56</c:v>
                </c:pt>
                <c:pt idx="931">
                  <c:v>6.54</c:v>
                </c:pt>
                <c:pt idx="932">
                  <c:v>6.5</c:v>
                </c:pt>
                <c:pt idx="933">
                  <c:v>6.33</c:v>
                </c:pt>
                <c:pt idx="934">
                  <c:v>6.09</c:v>
                </c:pt>
                <c:pt idx="935">
                  <c:v>5.81</c:v>
                </c:pt>
                <c:pt idx="936">
                  <c:v>5.66</c:v>
                </c:pt>
                <c:pt idx="937">
                  <c:v>5.17</c:v>
                </c:pt>
                <c:pt idx="938">
                  <c:v>5.01</c:v>
                </c:pt>
                <c:pt idx="939">
                  <c:v>4.68</c:v>
                </c:pt>
                <c:pt idx="940">
                  <c:v>4.55</c:v>
                </c:pt>
                <c:pt idx="941">
                  <c:v>4.29</c:v>
                </c:pt>
                <c:pt idx="942">
                  <c:v>4.2699999999999996</c:v>
                </c:pt>
                <c:pt idx="943">
                  <c:v>4.6399999999999997</c:v>
                </c:pt>
                <c:pt idx="944">
                  <c:v>5.26</c:v>
                </c:pt>
                <c:pt idx="945">
                  <c:v>5.7</c:v>
                </c:pt>
                <c:pt idx="946">
                  <c:v>6.67</c:v>
                </c:pt>
                <c:pt idx="947">
                  <c:v>7.52</c:v>
                </c:pt>
                <c:pt idx="948">
                  <c:v>8.2100000000000009</c:v>
                </c:pt>
                <c:pt idx="949">
                  <c:v>8.8699999999999992</c:v>
                </c:pt>
                <c:pt idx="950">
                  <c:v>9.7899999999999991</c:v>
                </c:pt>
                <c:pt idx="951">
                  <c:v>11.04</c:v>
                </c:pt>
                <c:pt idx="952">
                  <c:v>11.67</c:v>
                </c:pt>
                <c:pt idx="953">
                  <c:v>12.63</c:v>
                </c:pt>
                <c:pt idx="954">
                  <c:v>13.41</c:v>
                </c:pt>
                <c:pt idx="955">
                  <c:v>13.91</c:v>
                </c:pt>
                <c:pt idx="956">
                  <c:v>14.28</c:v>
                </c:pt>
                <c:pt idx="957">
                  <c:v>13.68</c:v>
                </c:pt>
                <c:pt idx="958">
                  <c:v>14.13</c:v>
                </c:pt>
                <c:pt idx="959">
                  <c:v>14.32</c:v>
                </c:pt>
                <c:pt idx="960">
                  <c:v>14.43</c:v>
                </c:pt>
                <c:pt idx="961">
                  <c:v>14.4</c:v>
                </c:pt>
                <c:pt idx="962">
                  <c:v>14.38</c:v>
                </c:pt>
                <c:pt idx="963">
                  <c:v>14.26</c:v>
                </c:pt>
                <c:pt idx="964">
                  <c:v>14.19</c:v>
                </c:pt>
                <c:pt idx="965">
                  <c:v>14.06</c:v>
                </c:pt>
                <c:pt idx="966">
                  <c:v>13.9</c:v>
                </c:pt>
                <c:pt idx="967">
                  <c:v>13.73</c:v>
                </c:pt>
                <c:pt idx="968">
                  <c:v>13.53</c:v>
                </c:pt>
                <c:pt idx="969">
                  <c:v>13.42</c:v>
                </c:pt>
                <c:pt idx="970">
                  <c:v>13.35</c:v>
                </c:pt>
                <c:pt idx="971">
                  <c:v>13.41</c:v>
                </c:pt>
                <c:pt idx="972">
                  <c:v>13.58</c:v>
                </c:pt>
                <c:pt idx="973">
                  <c:v>13.77</c:v>
                </c:pt>
                <c:pt idx="974">
                  <c:v>14.05</c:v>
                </c:pt>
                <c:pt idx="975">
                  <c:v>14.48</c:v>
                </c:pt>
                <c:pt idx="976">
                  <c:v>14.91</c:v>
                </c:pt>
                <c:pt idx="977">
                  <c:v>15.27</c:v>
                </c:pt>
                <c:pt idx="978">
                  <c:v>15.54</c:v>
                </c:pt>
                <c:pt idx="979">
                  <c:v>15.71</c:v>
                </c:pt>
                <c:pt idx="980">
                  <c:v>15.82</c:v>
                </c:pt>
                <c:pt idx="981">
                  <c:v>15.82</c:v>
                </c:pt>
                <c:pt idx="982">
                  <c:v>15.89</c:v>
                </c:pt>
                <c:pt idx="983">
                  <c:v>15.74</c:v>
                </c:pt>
                <c:pt idx="984">
                  <c:v>15.61</c:v>
                </c:pt>
                <c:pt idx="985">
                  <c:v>15.52</c:v>
                </c:pt>
                <c:pt idx="986">
                  <c:v>15.32</c:v>
                </c:pt>
                <c:pt idx="987">
                  <c:v>15.23</c:v>
                </c:pt>
                <c:pt idx="988">
                  <c:v>15.24</c:v>
                </c:pt>
                <c:pt idx="989">
                  <c:v>15.45</c:v>
                </c:pt>
                <c:pt idx="990">
                  <c:v>15.93</c:v>
                </c:pt>
                <c:pt idx="991">
                  <c:v>16.14</c:v>
                </c:pt>
                <c:pt idx="992">
                  <c:v>16.59</c:v>
                </c:pt>
                <c:pt idx="993">
                  <c:v>16.91</c:v>
                </c:pt>
                <c:pt idx="994">
                  <c:v>17.02</c:v>
                </c:pt>
                <c:pt idx="995">
                  <c:v>17.23</c:v>
                </c:pt>
                <c:pt idx="996">
                  <c:v>17.3</c:v>
                </c:pt>
                <c:pt idx="997">
                  <c:v>17.38</c:v>
                </c:pt>
                <c:pt idx="998">
                  <c:v>17.5</c:v>
                </c:pt>
              </c:numCache>
            </c:numRef>
          </c:xVal>
          <c:yVal>
            <c:numRef>
              <c:f>'[2]CPTu3 (Parameters-CPTeT-IT)'!$A$3:$A$1001</c:f>
              <c:numCache>
                <c:formatCode>General</c:formatCode>
                <c:ptCount val="999"/>
                <c:pt idx="0">
                  <c:v>1</c:v>
                </c:pt>
                <c:pt idx="1">
                  <c:v>1.01</c:v>
                </c:pt>
                <c:pt idx="2">
                  <c:v>1.02</c:v>
                </c:pt>
                <c:pt idx="3">
                  <c:v>1.03</c:v>
                </c:pt>
                <c:pt idx="4">
                  <c:v>1.04</c:v>
                </c:pt>
                <c:pt idx="5">
                  <c:v>1.05</c:v>
                </c:pt>
                <c:pt idx="6">
                  <c:v>1.06</c:v>
                </c:pt>
                <c:pt idx="7">
                  <c:v>1.07</c:v>
                </c:pt>
                <c:pt idx="8">
                  <c:v>1.08</c:v>
                </c:pt>
                <c:pt idx="9">
                  <c:v>1.0900000000000001</c:v>
                </c:pt>
                <c:pt idx="10">
                  <c:v>1.1000000000000001</c:v>
                </c:pt>
                <c:pt idx="11">
                  <c:v>1.1100000000000001</c:v>
                </c:pt>
                <c:pt idx="12">
                  <c:v>1.1200000000000001</c:v>
                </c:pt>
                <c:pt idx="13">
                  <c:v>1.1299999999999999</c:v>
                </c:pt>
                <c:pt idx="14">
                  <c:v>1.1399999999999999</c:v>
                </c:pt>
                <c:pt idx="15">
                  <c:v>1.1499999999999999</c:v>
                </c:pt>
                <c:pt idx="16">
                  <c:v>1.1599999999999999</c:v>
                </c:pt>
                <c:pt idx="17">
                  <c:v>1.17</c:v>
                </c:pt>
                <c:pt idx="18">
                  <c:v>1.18</c:v>
                </c:pt>
                <c:pt idx="19">
                  <c:v>1.19</c:v>
                </c:pt>
                <c:pt idx="20">
                  <c:v>1.2</c:v>
                </c:pt>
                <c:pt idx="21">
                  <c:v>1.21</c:v>
                </c:pt>
                <c:pt idx="22">
                  <c:v>1.22</c:v>
                </c:pt>
                <c:pt idx="23">
                  <c:v>1.23</c:v>
                </c:pt>
                <c:pt idx="24">
                  <c:v>1.24</c:v>
                </c:pt>
                <c:pt idx="25">
                  <c:v>1.25</c:v>
                </c:pt>
                <c:pt idx="26">
                  <c:v>1.26</c:v>
                </c:pt>
                <c:pt idx="27">
                  <c:v>1.27</c:v>
                </c:pt>
                <c:pt idx="28">
                  <c:v>1.28</c:v>
                </c:pt>
                <c:pt idx="29">
                  <c:v>1.29</c:v>
                </c:pt>
                <c:pt idx="30">
                  <c:v>1.3</c:v>
                </c:pt>
                <c:pt idx="31">
                  <c:v>1.31</c:v>
                </c:pt>
                <c:pt idx="32">
                  <c:v>1.32</c:v>
                </c:pt>
                <c:pt idx="33">
                  <c:v>1.33</c:v>
                </c:pt>
                <c:pt idx="34">
                  <c:v>1.34</c:v>
                </c:pt>
                <c:pt idx="35">
                  <c:v>1.35</c:v>
                </c:pt>
                <c:pt idx="36">
                  <c:v>1.36</c:v>
                </c:pt>
                <c:pt idx="37">
                  <c:v>1.37</c:v>
                </c:pt>
                <c:pt idx="38">
                  <c:v>1.38</c:v>
                </c:pt>
                <c:pt idx="39">
                  <c:v>1.39</c:v>
                </c:pt>
                <c:pt idx="40">
                  <c:v>1.4</c:v>
                </c:pt>
                <c:pt idx="41">
                  <c:v>1.41</c:v>
                </c:pt>
                <c:pt idx="42">
                  <c:v>1.42</c:v>
                </c:pt>
                <c:pt idx="43">
                  <c:v>1.43</c:v>
                </c:pt>
                <c:pt idx="44">
                  <c:v>1.44</c:v>
                </c:pt>
                <c:pt idx="45">
                  <c:v>1.45</c:v>
                </c:pt>
                <c:pt idx="46">
                  <c:v>1.46</c:v>
                </c:pt>
                <c:pt idx="47">
                  <c:v>1.47</c:v>
                </c:pt>
                <c:pt idx="48">
                  <c:v>1.48</c:v>
                </c:pt>
                <c:pt idx="49">
                  <c:v>1.49</c:v>
                </c:pt>
                <c:pt idx="50">
                  <c:v>1.5</c:v>
                </c:pt>
                <c:pt idx="51">
                  <c:v>1.51</c:v>
                </c:pt>
                <c:pt idx="52">
                  <c:v>1.52</c:v>
                </c:pt>
                <c:pt idx="53">
                  <c:v>1.53</c:v>
                </c:pt>
                <c:pt idx="54">
                  <c:v>1.54</c:v>
                </c:pt>
                <c:pt idx="55">
                  <c:v>1.55</c:v>
                </c:pt>
                <c:pt idx="56">
                  <c:v>1.56</c:v>
                </c:pt>
                <c:pt idx="57">
                  <c:v>1.57</c:v>
                </c:pt>
                <c:pt idx="58">
                  <c:v>1.58</c:v>
                </c:pt>
                <c:pt idx="59">
                  <c:v>1.59</c:v>
                </c:pt>
                <c:pt idx="60">
                  <c:v>1.6</c:v>
                </c:pt>
                <c:pt idx="61">
                  <c:v>1.61</c:v>
                </c:pt>
                <c:pt idx="62">
                  <c:v>1.62</c:v>
                </c:pt>
                <c:pt idx="63">
                  <c:v>1.63</c:v>
                </c:pt>
                <c:pt idx="64">
                  <c:v>1.64</c:v>
                </c:pt>
                <c:pt idx="65">
                  <c:v>1.65</c:v>
                </c:pt>
                <c:pt idx="66">
                  <c:v>1.66</c:v>
                </c:pt>
                <c:pt idx="67">
                  <c:v>1.67</c:v>
                </c:pt>
                <c:pt idx="68">
                  <c:v>1.68</c:v>
                </c:pt>
                <c:pt idx="69">
                  <c:v>1.69</c:v>
                </c:pt>
                <c:pt idx="70">
                  <c:v>1.7</c:v>
                </c:pt>
                <c:pt idx="71">
                  <c:v>1.71</c:v>
                </c:pt>
                <c:pt idx="72">
                  <c:v>1.72</c:v>
                </c:pt>
                <c:pt idx="73">
                  <c:v>1.73</c:v>
                </c:pt>
                <c:pt idx="74">
                  <c:v>1.74</c:v>
                </c:pt>
                <c:pt idx="75">
                  <c:v>1.75</c:v>
                </c:pt>
                <c:pt idx="76">
                  <c:v>1.76</c:v>
                </c:pt>
                <c:pt idx="77">
                  <c:v>1.77</c:v>
                </c:pt>
                <c:pt idx="78">
                  <c:v>1.78</c:v>
                </c:pt>
                <c:pt idx="79">
                  <c:v>1.79</c:v>
                </c:pt>
                <c:pt idx="80">
                  <c:v>1.8</c:v>
                </c:pt>
                <c:pt idx="81">
                  <c:v>1.81</c:v>
                </c:pt>
                <c:pt idx="82">
                  <c:v>1.82</c:v>
                </c:pt>
                <c:pt idx="83">
                  <c:v>1.83</c:v>
                </c:pt>
                <c:pt idx="84">
                  <c:v>1.84</c:v>
                </c:pt>
                <c:pt idx="85">
                  <c:v>1.85</c:v>
                </c:pt>
                <c:pt idx="86">
                  <c:v>1.86</c:v>
                </c:pt>
                <c:pt idx="87">
                  <c:v>1.87</c:v>
                </c:pt>
                <c:pt idx="88">
                  <c:v>1.88</c:v>
                </c:pt>
                <c:pt idx="89">
                  <c:v>1.89</c:v>
                </c:pt>
                <c:pt idx="90">
                  <c:v>1.9</c:v>
                </c:pt>
                <c:pt idx="91">
                  <c:v>1.91</c:v>
                </c:pt>
                <c:pt idx="92">
                  <c:v>1.92</c:v>
                </c:pt>
                <c:pt idx="93">
                  <c:v>1.93</c:v>
                </c:pt>
                <c:pt idx="94">
                  <c:v>1.94</c:v>
                </c:pt>
                <c:pt idx="95">
                  <c:v>1.95</c:v>
                </c:pt>
                <c:pt idx="96">
                  <c:v>1.96</c:v>
                </c:pt>
                <c:pt idx="97">
                  <c:v>1.97</c:v>
                </c:pt>
                <c:pt idx="98">
                  <c:v>1.98</c:v>
                </c:pt>
                <c:pt idx="99">
                  <c:v>1.99</c:v>
                </c:pt>
                <c:pt idx="100">
                  <c:v>2</c:v>
                </c:pt>
                <c:pt idx="101">
                  <c:v>2.0099999999999998</c:v>
                </c:pt>
                <c:pt idx="102">
                  <c:v>2.02</c:v>
                </c:pt>
                <c:pt idx="103">
                  <c:v>2.0299999999999998</c:v>
                </c:pt>
                <c:pt idx="104">
                  <c:v>2.04</c:v>
                </c:pt>
                <c:pt idx="105">
                  <c:v>2.0499999999999998</c:v>
                </c:pt>
                <c:pt idx="106">
                  <c:v>2.06</c:v>
                </c:pt>
                <c:pt idx="107">
                  <c:v>2.0699999999999998</c:v>
                </c:pt>
                <c:pt idx="108">
                  <c:v>2.08</c:v>
                </c:pt>
                <c:pt idx="109">
                  <c:v>2.09</c:v>
                </c:pt>
                <c:pt idx="110">
                  <c:v>2.1</c:v>
                </c:pt>
                <c:pt idx="111">
                  <c:v>2.11</c:v>
                </c:pt>
                <c:pt idx="112">
                  <c:v>2.12</c:v>
                </c:pt>
                <c:pt idx="113">
                  <c:v>2.13</c:v>
                </c:pt>
                <c:pt idx="114">
                  <c:v>2.14</c:v>
                </c:pt>
                <c:pt idx="115">
                  <c:v>2.15</c:v>
                </c:pt>
                <c:pt idx="116">
                  <c:v>2.16</c:v>
                </c:pt>
                <c:pt idx="117">
                  <c:v>2.17</c:v>
                </c:pt>
                <c:pt idx="118">
                  <c:v>2.1800000000000002</c:v>
                </c:pt>
                <c:pt idx="119">
                  <c:v>2.19</c:v>
                </c:pt>
                <c:pt idx="120">
                  <c:v>2.2000000000000002</c:v>
                </c:pt>
                <c:pt idx="121">
                  <c:v>2.21</c:v>
                </c:pt>
                <c:pt idx="122">
                  <c:v>2.2200000000000002</c:v>
                </c:pt>
                <c:pt idx="123">
                  <c:v>2.23</c:v>
                </c:pt>
                <c:pt idx="124">
                  <c:v>2.2400000000000002</c:v>
                </c:pt>
                <c:pt idx="125">
                  <c:v>2.25</c:v>
                </c:pt>
                <c:pt idx="126">
                  <c:v>2.2599999999999998</c:v>
                </c:pt>
                <c:pt idx="127">
                  <c:v>2.27</c:v>
                </c:pt>
                <c:pt idx="128">
                  <c:v>2.2799999999999998</c:v>
                </c:pt>
                <c:pt idx="129">
                  <c:v>2.29</c:v>
                </c:pt>
                <c:pt idx="130">
                  <c:v>2.2999999999999998</c:v>
                </c:pt>
                <c:pt idx="131">
                  <c:v>2.31</c:v>
                </c:pt>
                <c:pt idx="132">
                  <c:v>2.3199999999999998</c:v>
                </c:pt>
                <c:pt idx="133">
                  <c:v>2.33</c:v>
                </c:pt>
                <c:pt idx="134">
                  <c:v>2.34</c:v>
                </c:pt>
                <c:pt idx="135">
                  <c:v>2.35</c:v>
                </c:pt>
                <c:pt idx="136">
                  <c:v>2.36</c:v>
                </c:pt>
                <c:pt idx="137">
                  <c:v>2.37</c:v>
                </c:pt>
                <c:pt idx="138">
                  <c:v>2.38</c:v>
                </c:pt>
                <c:pt idx="139">
                  <c:v>2.39</c:v>
                </c:pt>
                <c:pt idx="140">
                  <c:v>2.4</c:v>
                </c:pt>
                <c:pt idx="141">
                  <c:v>2.41</c:v>
                </c:pt>
                <c:pt idx="142">
                  <c:v>2.42</c:v>
                </c:pt>
                <c:pt idx="143">
                  <c:v>2.4300000000000002</c:v>
                </c:pt>
                <c:pt idx="144">
                  <c:v>2.44</c:v>
                </c:pt>
                <c:pt idx="145">
                  <c:v>2.4500000000000002</c:v>
                </c:pt>
                <c:pt idx="146">
                  <c:v>2.46</c:v>
                </c:pt>
                <c:pt idx="147">
                  <c:v>2.4700000000000002</c:v>
                </c:pt>
                <c:pt idx="148">
                  <c:v>2.48</c:v>
                </c:pt>
                <c:pt idx="149">
                  <c:v>2.4900000000000002</c:v>
                </c:pt>
                <c:pt idx="150">
                  <c:v>2.5</c:v>
                </c:pt>
                <c:pt idx="151">
                  <c:v>2.5099999999999998</c:v>
                </c:pt>
                <c:pt idx="152">
                  <c:v>2.52</c:v>
                </c:pt>
                <c:pt idx="153">
                  <c:v>2.5299999999999998</c:v>
                </c:pt>
                <c:pt idx="154">
                  <c:v>2.54</c:v>
                </c:pt>
                <c:pt idx="155">
                  <c:v>2.5499999999999998</c:v>
                </c:pt>
                <c:pt idx="156">
                  <c:v>2.56</c:v>
                </c:pt>
                <c:pt idx="157">
                  <c:v>2.57</c:v>
                </c:pt>
                <c:pt idx="158">
                  <c:v>2.58</c:v>
                </c:pt>
                <c:pt idx="159">
                  <c:v>2.59</c:v>
                </c:pt>
                <c:pt idx="160">
                  <c:v>2.6</c:v>
                </c:pt>
                <c:pt idx="161">
                  <c:v>2.61</c:v>
                </c:pt>
                <c:pt idx="162">
                  <c:v>2.62</c:v>
                </c:pt>
                <c:pt idx="163">
                  <c:v>2.63</c:v>
                </c:pt>
                <c:pt idx="164">
                  <c:v>2.64</c:v>
                </c:pt>
                <c:pt idx="165">
                  <c:v>2.65</c:v>
                </c:pt>
                <c:pt idx="166">
                  <c:v>2.66</c:v>
                </c:pt>
                <c:pt idx="167">
                  <c:v>2.67</c:v>
                </c:pt>
                <c:pt idx="168">
                  <c:v>2.68</c:v>
                </c:pt>
                <c:pt idx="169">
                  <c:v>2.69</c:v>
                </c:pt>
                <c:pt idx="170">
                  <c:v>2.7</c:v>
                </c:pt>
                <c:pt idx="171">
                  <c:v>2.71</c:v>
                </c:pt>
                <c:pt idx="172">
                  <c:v>2.72</c:v>
                </c:pt>
                <c:pt idx="173">
                  <c:v>2.73</c:v>
                </c:pt>
                <c:pt idx="174">
                  <c:v>2.74</c:v>
                </c:pt>
                <c:pt idx="175">
                  <c:v>2.75</c:v>
                </c:pt>
                <c:pt idx="176">
                  <c:v>2.76</c:v>
                </c:pt>
                <c:pt idx="177">
                  <c:v>2.77</c:v>
                </c:pt>
                <c:pt idx="178">
                  <c:v>2.78</c:v>
                </c:pt>
                <c:pt idx="179">
                  <c:v>2.79</c:v>
                </c:pt>
                <c:pt idx="180">
                  <c:v>2.8</c:v>
                </c:pt>
                <c:pt idx="181">
                  <c:v>2.81</c:v>
                </c:pt>
                <c:pt idx="182">
                  <c:v>2.82</c:v>
                </c:pt>
                <c:pt idx="183">
                  <c:v>2.83</c:v>
                </c:pt>
                <c:pt idx="184">
                  <c:v>2.84</c:v>
                </c:pt>
                <c:pt idx="185">
                  <c:v>2.85</c:v>
                </c:pt>
                <c:pt idx="186">
                  <c:v>2.86</c:v>
                </c:pt>
                <c:pt idx="187">
                  <c:v>2.87</c:v>
                </c:pt>
                <c:pt idx="188">
                  <c:v>2.88</c:v>
                </c:pt>
                <c:pt idx="189">
                  <c:v>2.89</c:v>
                </c:pt>
                <c:pt idx="190">
                  <c:v>2.9</c:v>
                </c:pt>
                <c:pt idx="191">
                  <c:v>2.91</c:v>
                </c:pt>
                <c:pt idx="192">
                  <c:v>2.92</c:v>
                </c:pt>
                <c:pt idx="193">
                  <c:v>2.93</c:v>
                </c:pt>
                <c:pt idx="194">
                  <c:v>2.94</c:v>
                </c:pt>
                <c:pt idx="195">
                  <c:v>2.95</c:v>
                </c:pt>
                <c:pt idx="196">
                  <c:v>2.96</c:v>
                </c:pt>
                <c:pt idx="197">
                  <c:v>2.97</c:v>
                </c:pt>
                <c:pt idx="198">
                  <c:v>2.98</c:v>
                </c:pt>
                <c:pt idx="199">
                  <c:v>2.99</c:v>
                </c:pt>
                <c:pt idx="200">
                  <c:v>3</c:v>
                </c:pt>
                <c:pt idx="201">
                  <c:v>3.01</c:v>
                </c:pt>
                <c:pt idx="202">
                  <c:v>3.02</c:v>
                </c:pt>
                <c:pt idx="203">
                  <c:v>3.03</c:v>
                </c:pt>
                <c:pt idx="204">
                  <c:v>3.04</c:v>
                </c:pt>
                <c:pt idx="205">
                  <c:v>3.05</c:v>
                </c:pt>
                <c:pt idx="206">
                  <c:v>3.06</c:v>
                </c:pt>
                <c:pt idx="207">
                  <c:v>3.07</c:v>
                </c:pt>
                <c:pt idx="208">
                  <c:v>3.08</c:v>
                </c:pt>
                <c:pt idx="209">
                  <c:v>3.09</c:v>
                </c:pt>
                <c:pt idx="210">
                  <c:v>3.1</c:v>
                </c:pt>
                <c:pt idx="211">
                  <c:v>3.11</c:v>
                </c:pt>
                <c:pt idx="212">
                  <c:v>3.12</c:v>
                </c:pt>
                <c:pt idx="213">
                  <c:v>3.13</c:v>
                </c:pt>
                <c:pt idx="214">
                  <c:v>3.14</c:v>
                </c:pt>
                <c:pt idx="215">
                  <c:v>3.15</c:v>
                </c:pt>
                <c:pt idx="216">
                  <c:v>3.16</c:v>
                </c:pt>
                <c:pt idx="217">
                  <c:v>3.17</c:v>
                </c:pt>
                <c:pt idx="218">
                  <c:v>3.18</c:v>
                </c:pt>
                <c:pt idx="219">
                  <c:v>3.19</c:v>
                </c:pt>
                <c:pt idx="220">
                  <c:v>3.2</c:v>
                </c:pt>
                <c:pt idx="221">
                  <c:v>3.21</c:v>
                </c:pt>
                <c:pt idx="222">
                  <c:v>3.22</c:v>
                </c:pt>
                <c:pt idx="223">
                  <c:v>3.23</c:v>
                </c:pt>
                <c:pt idx="224">
                  <c:v>3.24</c:v>
                </c:pt>
                <c:pt idx="225">
                  <c:v>3.25</c:v>
                </c:pt>
                <c:pt idx="226">
                  <c:v>3.26</c:v>
                </c:pt>
                <c:pt idx="227">
                  <c:v>3.27</c:v>
                </c:pt>
                <c:pt idx="228">
                  <c:v>3.28</c:v>
                </c:pt>
                <c:pt idx="229">
                  <c:v>3.29</c:v>
                </c:pt>
                <c:pt idx="230">
                  <c:v>3.3</c:v>
                </c:pt>
                <c:pt idx="231">
                  <c:v>3.31</c:v>
                </c:pt>
                <c:pt idx="232">
                  <c:v>3.32</c:v>
                </c:pt>
                <c:pt idx="233">
                  <c:v>3.33</c:v>
                </c:pt>
                <c:pt idx="234">
                  <c:v>3.34</c:v>
                </c:pt>
                <c:pt idx="235">
                  <c:v>3.35</c:v>
                </c:pt>
                <c:pt idx="236">
                  <c:v>3.36</c:v>
                </c:pt>
                <c:pt idx="237">
                  <c:v>3.37</c:v>
                </c:pt>
                <c:pt idx="238">
                  <c:v>3.38</c:v>
                </c:pt>
                <c:pt idx="239">
                  <c:v>3.39</c:v>
                </c:pt>
                <c:pt idx="240">
                  <c:v>3.4</c:v>
                </c:pt>
                <c:pt idx="241">
                  <c:v>3.41</c:v>
                </c:pt>
                <c:pt idx="242">
                  <c:v>3.42</c:v>
                </c:pt>
                <c:pt idx="243">
                  <c:v>3.43</c:v>
                </c:pt>
                <c:pt idx="244">
                  <c:v>3.44</c:v>
                </c:pt>
                <c:pt idx="245">
                  <c:v>3.45</c:v>
                </c:pt>
                <c:pt idx="246">
                  <c:v>3.46</c:v>
                </c:pt>
                <c:pt idx="247">
                  <c:v>3.47</c:v>
                </c:pt>
                <c:pt idx="248">
                  <c:v>3.48</c:v>
                </c:pt>
                <c:pt idx="249">
                  <c:v>3.49</c:v>
                </c:pt>
                <c:pt idx="250">
                  <c:v>3.5</c:v>
                </c:pt>
                <c:pt idx="251">
                  <c:v>3.51</c:v>
                </c:pt>
                <c:pt idx="252">
                  <c:v>3.52</c:v>
                </c:pt>
                <c:pt idx="253">
                  <c:v>3.53</c:v>
                </c:pt>
                <c:pt idx="254">
                  <c:v>3.54</c:v>
                </c:pt>
                <c:pt idx="255">
                  <c:v>3.55</c:v>
                </c:pt>
                <c:pt idx="256">
                  <c:v>3.56</c:v>
                </c:pt>
                <c:pt idx="257">
                  <c:v>3.57</c:v>
                </c:pt>
                <c:pt idx="258">
                  <c:v>3.58</c:v>
                </c:pt>
                <c:pt idx="259">
                  <c:v>3.59</c:v>
                </c:pt>
                <c:pt idx="260">
                  <c:v>3.6</c:v>
                </c:pt>
                <c:pt idx="261">
                  <c:v>3.61</c:v>
                </c:pt>
                <c:pt idx="262">
                  <c:v>3.62</c:v>
                </c:pt>
                <c:pt idx="263">
                  <c:v>3.63</c:v>
                </c:pt>
                <c:pt idx="264">
                  <c:v>3.64</c:v>
                </c:pt>
                <c:pt idx="265">
                  <c:v>3.65</c:v>
                </c:pt>
                <c:pt idx="266">
                  <c:v>3.66</c:v>
                </c:pt>
                <c:pt idx="267">
                  <c:v>3.67</c:v>
                </c:pt>
                <c:pt idx="268">
                  <c:v>3.68</c:v>
                </c:pt>
                <c:pt idx="269">
                  <c:v>3.69</c:v>
                </c:pt>
                <c:pt idx="270">
                  <c:v>3.7</c:v>
                </c:pt>
                <c:pt idx="271">
                  <c:v>3.71</c:v>
                </c:pt>
                <c:pt idx="272">
                  <c:v>3.72</c:v>
                </c:pt>
                <c:pt idx="273">
                  <c:v>3.73</c:v>
                </c:pt>
                <c:pt idx="274">
                  <c:v>3.74</c:v>
                </c:pt>
                <c:pt idx="275">
                  <c:v>3.75</c:v>
                </c:pt>
                <c:pt idx="276">
                  <c:v>3.76</c:v>
                </c:pt>
                <c:pt idx="277">
                  <c:v>3.77</c:v>
                </c:pt>
                <c:pt idx="278">
                  <c:v>3.78</c:v>
                </c:pt>
                <c:pt idx="279">
                  <c:v>3.79</c:v>
                </c:pt>
                <c:pt idx="280">
                  <c:v>3.8</c:v>
                </c:pt>
                <c:pt idx="281">
                  <c:v>3.81</c:v>
                </c:pt>
                <c:pt idx="282">
                  <c:v>3.82</c:v>
                </c:pt>
                <c:pt idx="283">
                  <c:v>3.83</c:v>
                </c:pt>
                <c:pt idx="284">
                  <c:v>3.84</c:v>
                </c:pt>
                <c:pt idx="285">
                  <c:v>3.85</c:v>
                </c:pt>
                <c:pt idx="286">
                  <c:v>3.86</c:v>
                </c:pt>
                <c:pt idx="287">
                  <c:v>3.87</c:v>
                </c:pt>
                <c:pt idx="288">
                  <c:v>3.88</c:v>
                </c:pt>
                <c:pt idx="289">
                  <c:v>3.89</c:v>
                </c:pt>
                <c:pt idx="290">
                  <c:v>3.9</c:v>
                </c:pt>
                <c:pt idx="291">
                  <c:v>3.91</c:v>
                </c:pt>
                <c:pt idx="292">
                  <c:v>3.92</c:v>
                </c:pt>
                <c:pt idx="293">
                  <c:v>3.93</c:v>
                </c:pt>
                <c:pt idx="294">
                  <c:v>3.94</c:v>
                </c:pt>
                <c:pt idx="295">
                  <c:v>3.95</c:v>
                </c:pt>
                <c:pt idx="296">
                  <c:v>3.96</c:v>
                </c:pt>
                <c:pt idx="297">
                  <c:v>3.97</c:v>
                </c:pt>
                <c:pt idx="298">
                  <c:v>3.98</c:v>
                </c:pt>
                <c:pt idx="299">
                  <c:v>3.99</c:v>
                </c:pt>
                <c:pt idx="300">
                  <c:v>4</c:v>
                </c:pt>
                <c:pt idx="301">
                  <c:v>4.01</c:v>
                </c:pt>
                <c:pt idx="302">
                  <c:v>4.0199999999999996</c:v>
                </c:pt>
                <c:pt idx="303">
                  <c:v>4.03</c:v>
                </c:pt>
                <c:pt idx="304">
                  <c:v>4.04</c:v>
                </c:pt>
                <c:pt idx="305">
                  <c:v>4.05</c:v>
                </c:pt>
                <c:pt idx="306">
                  <c:v>4.0599999999999996</c:v>
                </c:pt>
                <c:pt idx="307">
                  <c:v>4.07</c:v>
                </c:pt>
                <c:pt idx="308">
                  <c:v>4.08</c:v>
                </c:pt>
                <c:pt idx="309">
                  <c:v>4.09</c:v>
                </c:pt>
                <c:pt idx="310">
                  <c:v>4.0999999999999996</c:v>
                </c:pt>
                <c:pt idx="311">
                  <c:v>4.1100000000000003</c:v>
                </c:pt>
                <c:pt idx="312">
                  <c:v>4.12</c:v>
                </c:pt>
                <c:pt idx="313">
                  <c:v>4.13</c:v>
                </c:pt>
                <c:pt idx="314">
                  <c:v>4.1399999999999997</c:v>
                </c:pt>
                <c:pt idx="315">
                  <c:v>4.1500000000000004</c:v>
                </c:pt>
                <c:pt idx="316">
                  <c:v>4.16</c:v>
                </c:pt>
                <c:pt idx="317">
                  <c:v>4.17</c:v>
                </c:pt>
                <c:pt idx="318">
                  <c:v>4.18</c:v>
                </c:pt>
                <c:pt idx="319">
                  <c:v>4.1900000000000004</c:v>
                </c:pt>
                <c:pt idx="320">
                  <c:v>4.2</c:v>
                </c:pt>
                <c:pt idx="321">
                  <c:v>4.21</c:v>
                </c:pt>
                <c:pt idx="322">
                  <c:v>4.22</c:v>
                </c:pt>
                <c:pt idx="323">
                  <c:v>4.2300000000000004</c:v>
                </c:pt>
                <c:pt idx="324">
                  <c:v>4.24</c:v>
                </c:pt>
                <c:pt idx="325">
                  <c:v>4.25</c:v>
                </c:pt>
                <c:pt idx="326">
                  <c:v>4.26</c:v>
                </c:pt>
                <c:pt idx="327">
                  <c:v>4.2699999999999996</c:v>
                </c:pt>
                <c:pt idx="328">
                  <c:v>4.28</c:v>
                </c:pt>
                <c:pt idx="329">
                  <c:v>4.29</c:v>
                </c:pt>
                <c:pt idx="330">
                  <c:v>4.3</c:v>
                </c:pt>
                <c:pt idx="331">
                  <c:v>4.3099999999999996</c:v>
                </c:pt>
                <c:pt idx="332">
                  <c:v>4.32</c:v>
                </c:pt>
                <c:pt idx="333">
                  <c:v>4.33</c:v>
                </c:pt>
                <c:pt idx="334">
                  <c:v>4.34</c:v>
                </c:pt>
                <c:pt idx="335">
                  <c:v>4.3499999999999996</c:v>
                </c:pt>
                <c:pt idx="336">
                  <c:v>4.3600000000000003</c:v>
                </c:pt>
                <c:pt idx="337">
                  <c:v>4.37</c:v>
                </c:pt>
                <c:pt idx="338">
                  <c:v>4.38</c:v>
                </c:pt>
                <c:pt idx="339">
                  <c:v>4.3899999999999997</c:v>
                </c:pt>
                <c:pt idx="340">
                  <c:v>4.4000000000000004</c:v>
                </c:pt>
                <c:pt idx="341">
                  <c:v>4.41</c:v>
                </c:pt>
                <c:pt idx="342">
                  <c:v>4.42</c:v>
                </c:pt>
                <c:pt idx="343">
                  <c:v>4.43</c:v>
                </c:pt>
                <c:pt idx="344">
                  <c:v>4.4400000000000004</c:v>
                </c:pt>
                <c:pt idx="345">
                  <c:v>4.45</c:v>
                </c:pt>
                <c:pt idx="346">
                  <c:v>4.46</c:v>
                </c:pt>
                <c:pt idx="347">
                  <c:v>4.47</c:v>
                </c:pt>
                <c:pt idx="348">
                  <c:v>4.4800000000000004</c:v>
                </c:pt>
                <c:pt idx="349">
                  <c:v>4.49</c:v>
                </c:pt>
                <c:pt idx="350">
                  <c:v>4.5</c:v>
                </c:pt>
                <c:pt idx="351">
                  <c:v>4.51</c:v>
                </c:pt>
                <c:pt idx="352">
                  <c:v>4.5199999999999996</c:v>
                </c:pt>
                <c:pt idx="353">
                  <c:v>4.53</c:v>
                </c:pt>
                <c:pt idx="354">
                  <c:v>4.54</c:v>
                </c:pt>
                <c:pt idx="355">
                  <c:v>4.55</c:v>
                </c:pt>
                <c:pt idx="356">
                  <c:v>4.5599999999999996</c:v>
                </c:pt>
                <c:pt idx="357">
                  <c:v>4.57</c:v>
                </c:pt>
                <c:pt idx="358">
                  <c:v>4.58</c:v>
                </c:pt>
                <c:pt idx="359">
                  <c:v>4.59</c:v>
                </c:pt>
                <c:pt idx="360">
                  <c:v>4.5999999999999996</c:v>
                </c:pt>
                <c:pt idx="361">
                  <c:v>4.6100000000000003</c:v>
                </c:pt>
                <c:pt idx="362">
                  <c:v>4.62</c:v>
                </c:pt>
                <c:pt idx="363">
                  <c:v>4.63</c:v>
                </c:pt>
                <c:pt idx="364">
                  <c:v>4.6399999999999997</c:v>
                </c:pt>
                <c:pt idx="365">
                  <c:v>4.6500000000000004</c:v>
                </c:pt>
                <c:pt idx="366">
                  <c:v>4.66</c:v>
                </c:pt>
                <c:pt idx="367">
                  <c:v>4.67</c:v>
                </c:pt>
                <c:pt idx="368">
                  <c:v>4.68</c:v>
                </c:pt>
                <c:pt idx="369">
                  <c:v>4.6900000000000004</c:v>
                </c:pt>
                <c:pt idx="370">
                  <c:v>4.7</c:v>
                </c:pt>
                <c:pt idx="371">
                  <c:v>4.71</c:v>
                </c:pt>
                <c:pt idx="372">
                  <c:v>4.72</c:v>
                </c:pt>
                <c:pt idx="373">
                  <c:v>4.7300000000000004</c:v>
                </c:pt>
                <c:pt idx="374">
                  <c:v>4.74</c:v>
                </c:pt>
                <c:pt idx="375">
                  <c:v>4.75</c:v>
                </c:pt>
                <c:pt idx="376">
                  <c:v>4.76</c:v>
                </c:pt>
                <c:pt idx="377">
                  <c:v>4.7699999999999996</c:v>
                </c:pt>
                <c:pt idx="378">
                  <c:v>4.78</c:v>
                </c:pt>
                <c:pt idx="379">
                  <c:v>4.79</c:v>
                </c:pt>
                <c:pt idx="380">
                  <c:v>4.8</c:v>
                </c:pt>
                <c:pt idx="381">
                  <c:v>4.8099999999999996</c:v>
                </c:pt>
                <c:pt idx="382">
                  <c:v>4.82</c:v>
                </c:pt>
                <c:pt idx="383">
                  <c:v>4.83</c:v>
                </c:pt>
                <c:pt idx="384">
                  <c:v>4.84</c:v>
                </c:pt>
                <c:pt idx="385">
                  <c:v>4.8499999999999996</c:v>
                </c:pt>
                <c:pt idx="386">
                  <c:v>4.8600000000000003</c:v>
                </c:pt>
                <c:pt idx="387">
                  <c:v>4.87</c:v>
                </c:pt>
                <c:pt idx="388">
                  <c:v>4.88</c:v>
                </c:pt>
                <c:pt idx="389">
                  <c:v>4.8899999999999997</c:v>
                </c:pt>
                <c:pt idx="390">
                  <c:v>4.9000000000000004</c:v>
                </c:pt>
                <c:pt idx="391">
                  <c:v>4.91</c:v>
                </c:pt>
                <c:pt idx="392">
                  <c:v>4.92</c:v>
                </c:pt>
                <c:pt idx="393">
                  <c:v>4.93</c:v>
                </c:pt>
                <c:pt idx="394">
                  <c:v>4.9400000000000004</c:v>
                </c:pt>
                <c:pt idx="395">
                  <c:v>4.95</c:v>
                </c:pt>
                <c:pt idx="396">
                  <c:v>4.96</c:v>
                </c:pt>
                <c:pt idx="397">
                  <c:v>4.97</c:v>
                </c:pt>
                <c:pt idx="398">
                  <c:v>4.9800000000000004</c:v>
                </c:pt>
                <c:pt idx="399">
                  <c:v>4.99</c:v>
                </c:pt>
                <c:pt idx="400">
                  <c:v>5</c:v>
                </c:pt>
                <c:pt idx="401">
                  <c:v>5.01</c:v>
                </c:pt>
                <c:pt idx="402">
                  <c:v>5.0199999999999996</c:v>
                </c:pt>
                <c:pt idx="403">
                  <c:v>5.03</c:v>
                </c:pt>
                <c:pt idx="404">
                  <c:v>5.04</c:v>
                </c:pt>
                <c:pt idx="405">
                  <c:v>5.05</c:v>
                </c:pt>
                <c:pt idx="406">
                  <c:v>5.0599999999999996</c:v>
                </c:pt>
                <c:pt idx="407">
                  <c:v>5.07</c:v>
                </c:pt>
                <c:pt idx="408">
                  <c:v>5.08</c:v>
                </c:pt>
                <c:pt idx="409">
                  <c:v>5.09</c:v>
                </c:pt>
                <c:pt idx="410">
                  <c:v>5.0999999999999996</c:v>
                </c:pt>
                <c:pt idx="411">
                  <c:v>5.1100000000000003</c:v>
                </c:pt>
                <c:pt idx="412">
                  <c:v>5.12</c:v>
                </c:pt>
                <c:pt idx="413">
                  <c:v>5.13</c:v>
                </c:pt>
                <c:pt idx="414">
                  <c:v>5.14</c:v>
                </c:pt>
                <c:pt idx="415">
                  <c:v>5.15</c:v>
                </c:pt>
                <c:pt idx="416">
                  <c:v>5.16</c:v>
                </c:pt>
                <c:pt idx="417">
                  <c:v>5.17</c:v>
                </c:pt>
                <c:pt idx="418">
                  <c:v>5.18</c:v>
                </c:pt>
                <c:pt idx="419">
                  <c:v>5.19</c:v>
                </c:pt>
                <c:pt idx="420">
                  <c:v>5.2</c:v>
                </c:pt>
                <c:pt idx="421">
                  <c:v>5.21</c:v>
                </c:pt>
                <c:pt idx="422">
                  <c:v>5.22</c:v>
                </c:pt>
                <c:pt idx="423">
                  <c:v>5.23</c:v>
                </c:pt>
                <c:pt idx="424">
                  <c:v>5.24</c:v>
                </c:pt>
                <c:pt idx="425">
                  <c:v>5.25</c:v>
                </c:pt>
                <c:pt idx="426">
                  <c:v>5.26</c:v>
                </c:pt>
                <c:pt idx="427">
                  <c:v>5.27</c:v>
                </c:pt>
                <c:pt idx="428">
                  <c:v>5.28</c:v>
                </c:pt>
                <c:pt idx="429">
                  <c:v>5.29</c:v>
                </c:pt>
                <c:pt idx="430">
                  <c:v>5.3</c:v>
                </c:pt>
                <c:pt idx="431">
                  <c:v>5.31</c:v>
                </c:pt>
                <c:pt idx="432">
                  <c:v>5.32</c:v>
                </c:pt>
                <c:pt idx="433">
                  <c:v>5.33</c:v>
                </c:pt>
                <c:pt idx="434">
                  <c:v>5.34</c:v>
                </c:pt>
                <c:pt idx="435">
                  <c:v>5.35</c:v>
                </c:pt>
                <c:pt idx="436">
                  <c:v>5.36</c:v>
                </c:pt>
                <c:pt idx="437">
                  <c:v>5.37</c:v>
                </c:pt>
                <c:pt idx="438">
                  <c:v>5.38</c:v>
                </c:pt>
                <c:pt idx="439">
                  <c:v>5.39</c:v>
                </c:pt>
                <c:pt idx="440">
                  <c:v>5.4</c:v>
                </c:pt>
                <c:pt idx="441">
                  <c:v>5.41</c:v>
                </c:pt>
                <c:pt idx="442">
                  <c:v>5.42</c:v>
                </c:pt>
                <c:pt idx="443">
                  <c:v>5.43</c:v>
                </c:pt>
                <c:pt idx="444">
                  <c:v>5.44</c:v>
                </c:pt>
                <c:pt idx="445">
                  <c:v>5.45</c:v>
                </c:pt>
                <c:pt idx="446">
                  <c:v>5.46</c:v>
                </c:pt>
                <c:pt idx="447">
                  <c:v>5.47</c:v>
                </c:pt>
                <c:pt idx="448">
                  <c:v>5.48</c:v>
                </c:pt>
                <c:pt idx="449">
                  <c:v>5.49</c:v>
                </c:pt>
                <c:pt idx="450">
                  <c:v>5.5</c:v>
                </c:pt>
                <c:pt idx="451">
                  <c:v>5.51</c:v>
                </c:pt>
                <c:pt idx="452">
                  <c:v>5.52</c:v>
                </c:pt>
                <c:pt idx="453">
                  <c:v>5.53</c:v>
                </c:pt>
                <c:pt idx="454">
                  <c:v>5.54</c:v>
                </c:pt>
                <c:pt idx="455">
                  <c:v>5.55</c:v>
                </c:pt>
                <c:pt idx="456">
                  <c:v>5.56</c:v>
                </c:pt>
                <c:pt idx="457">
                  <c:v>5.57</c:v>
                </c:pt>
                <c:pt idx="458">
                  <c:v>5.58</c:v>
                </c:pt>
                <c:pt idx="459">
                  <c:v>5.59</c:v>
                </c:pt>
                <c:pt idx="460">
                  <c:v>5.6</c:v>
                </c:pt>
                <c:pt idx="461">
                  <c:v>5.61</c:v>
                </c:pt>
                <c:pt idx="462">
                  <c:v>5.62</c:v>
                </c:pt>
                <c:pt idx="463">
                  <c:v>5.63</c:v>
                </c:pt>
                <c:pt idx="464">
                  <c:v>5.64</c:v>
                </c:pt>
                <c:pt idx="465">
                  <c:v>5.65</c:v>
                </c:pt>
                <c:pt idx="466">
                  <c:v>5.66</c:v>
                </c:pt>
                <c:pt idx="467">
                  <c:v>5.67</c:v>
                </c:pt>
                <c:pt idx="468">
                  <c:v>5.68</c:v>
                </c:pt>
                <c:pt idx="469">
                  <c:v>5.69</c:v>
                </c:pt>
                <c:pt idx="470">
                  <c:v>5.7</c:v>
                </c:pt>
                <c:pt idx="471">
                  <c:v>5.71</c:v>
                </c:pt>
                <c:pt idx="472">
                  <c:v>5.72</c:v>
                </c:pt>
                <c:pt idx="473">
                  <c:v>5.73</c:v>
                </c:pt>
                <c:pt idx="474">
                  <c:v>5.74</c:v>
                </c:pt>
                <c:pt idx="475">
                  <c:v>5.75</c:v>
                </c:pt>
                <c:pt idx="476">
                  <c:v>5.76</c:v>
                </c:pt>
                <c:pt idx="477">
                  <c:v>5.77</c:v>
                </c:pt>
                <c:pt idx="478">
                  <c:v>5.78</c:v>
                </c:pt>
                <c:pt idx="479">
                  <c:v>5.79</c:v>
                </c:pt>
                <c:pt idx="480">
                  <c:v>5.8</c:v>
                </c:pt>
                <c:pt idx="481">
                  <c:v>5.81</c:v>
                </c:pt>
                <c:pt idx="482">
                  <c:v>5.82</c:v>
                </c:pt>
                <c:pt idx="483">
                  <c:v>5.83</c:v>
                </c:pt>
                <c:pt idx="484">
                  <c:v>5.84</c:v>
                </c:pt>
                <c:pt idx="485">
                  <c:v>5.85</c:v>
                </c:pt>
                <c:pt idx="486">
                  <c:v>5.86</c:v>
                </c:pt>
                <c:pt idx="487">
                  <c:v>5.87</c:v>
                </c:pt>
                <c:pt idx="488">
                  <c:v>5.88</c:v>
                </c:pt>
                <c:pt idx="489">
                  <c:v>5.89</c:v>
                </c:pt>
                <c:pt idx="490">
                  <c:v>5.9</c:v>
                </c:pt>
                <c:pt idx="491">
                  <c:v>5.91</c:v>
                </c:pt>
                <c:pt idx="492">
                  <c:v>5.92</c:v>
                </c:pt>
                <c:pt idx="493">
                  <c:v>5.93</c:v>
                </c:pt>
                <c:pt idx="494">
                  <c:v>5.94</c:v>
                </c:pt>
                <c:pt idx="495">
                  <c:v>5.95</c:v>
                </c:pt>
                <c:pt idx="496">
                  <c:v>5.96</c:v>
                </c:pt>
                <c:pt idx="497">
                  <c:v>5.97</c:v>
                </c:pt>
                <c:pt idx="498">
                  <c:v>5.98</c:v>
                </c:pt>
                <c:pt idx="499">
                  <c:v>5.99</c:v>
                </c:pt>
                <c:pt idx="500">
                  <c:v>6</c:v>
                </c:pt>
                <c:pt idx="501">
                  <c:v>6.01</c:v>
                </c:pt>
                <c:pt idx="502">
                  <c:v>6.02</c:v>
                </c:pt>
                <c:pt idx="503">
                  <c:v>6.03</c:v>
                </c:pt>
                <c:pt idx="504">
                  <c:v>6.04</c:v>
                </c:pt>
                <c:pt idx="505">
                  <c:v>6.05</c:v>
                </c:pt>
                <c:pt idx="506">
                  <c:v>6.06</c:v>
                </c:pt>
                <c:pt idx="507">
                  <c:v>6.07</c:v>
                </c:pt>
                <c:pt idx="508">
                  <c:v>6.08</c:v>
                </c:pt>
                <c:pt idx="509">
                  <c:v>6.09</c:v>
                </c:pt>
                <c:pt idx="510">
                  <c:v>6.1</c:v>
                </c:pt>
                <c:pt idx="511">
                  <c:v>6.11</c:v>
                </c:pt>
                <c:pt idx="512">
                  <c:v>6.12</c:v>
                </c:pt>
                <c:pt idx="513">
                  <c:v>6.13</c:v>
                </c:pt>
                <c:pt idx="514">
                  <c:v>6.14</c:v>
                </c:pt>
                <c:pt idx="515">
                  <c:v>6.15</c:v>
                </c:pt>
                <c:pt idx="516">
                  <c:v>6.16</c:v>
                </c:pt>
                <c:pt idx="517">
                  <c:v>6.17</c:v>
                </c:pt>
                <c:pt idx="518">
                  <c:v>6.18</c:v>
                </c:pt>
                <c:pt idx="519">
                  <c:v>6.19</c:v>
                </c:pt>
                <c:pt idx="520">
                  <c:v>6.2</c:v>
                </c:pt>
                <c:pt idx="521">
                  <c:v>6.21</c:v>
                </c:pt>
                <c:pt idx="522">
                  <c:v>6.22</c:v>
                </c:pt>
                <c:pt idx="523">
                  <c:v>6.23</c:v>
                </c:pt>
                <c:pt idx="524">
                  <c:v>6.24</c:v>
                </c:pt>
                <c:pt idx="525">
                  <c:v>6.25</c:v>
                </c:pt>
                <c:pt idx="526">
                  <c:v>6.26</c:v>
                </c:pt>
                <c:pt idx="527">
                  <c:v>6.27</c:v>
                </c:pt>
                <c:pt idx="528">
                  <c:v>6.28</c:v>
                </c:pt>
                <c:pt idx="529">
                  <c:v>6.29</c:v>
                </c:pt>
                <c:pt idx="530">
                  <c:v>6.3</c:v>
                </c:pt>
                <c:pt idx="531">
                  <c:v>6.31</c:v>
                </c:pt>
                <c:pt idx="532">
                  <c:v>6.32</c:v>
                </c:pt>
                <c:pt idx="533">
                  <c:v>6.33</c:v>
                </c:pt>
                <c:pt idx="534">
                  <c:v>6.34</c:v>
                </c:pt>
                <c:pt idx="535">
                  <c:v>6.35</c:v>
                </c:pt>
                <c:pt idx="536">
                  <c:v>6.36</c:v>
                </c:pt>
                <c:pt idx="537">
                  <c:v>6.37</c:v>
                </c:pt>
                <c:pt idx="538">
                  <c:v>6.38</c:v>
                </c:pt>
                <c:pt idx="539">
                  <c:v>6.39</c:v>
                </c:pt>
                <c:pt idx="540">
                  <c:v>6.4</c:v>
                </c:pt>
                <c:pt idx="541">
                  <c:v>6.41</c:v>
                </c:pt>
                <c:pt idx="542">
                  <c:v>6.42</c:v>
                </c:pt>
                <c:pt idx="543">
                  <c:v>6.43</c:v>
                </c:pt>
                <c:pt idx="544">
                  <c:v>6.44</c:v>
                </c:pt>
                <c:pt idx="545">
                  <c:v>6.45</c:v>
                </c:pt>
                <c:pt idx="546">
                  <c:v>6.46</c:v>
                </c:pt>
                <c:pt idx="547">
                  <c:v>6.47</c:v>
                </c:pt>
                <c:pt idx="548">
                  <c:v>6.48</c:v>
                </c:pt>
                <c:pt idx="549">
                  <c:v>6.49</c:v>
                </c:pt>
                <c:pt idx="550">
                  <c:v>6.5</c:v>
                </c:pt>
                <c:pt idx="551">
                  <c:v>6.51</c:v>
                </c:pt>
                <c:pt idx="552">
                  <c:v>6.52</c:v>
                </c:pt>
                <c:pt idx="553">
                  <c:v>6.53</c:v>
                </c:pt>
                <c:pt idx="554">
                  <c:v>6.54</c:v>
                </c:pt>
                <c:pt idx="555">
                  <c:v>6.55</c:v>
                </c:pt>
                <c:pt idx="556">
                  <c:v>6.56</c:v>
                </c:pt>
                <c:pt idx="557">
                  <c:v>6.57</c:v>
                </c:pt>
                <c:pt idx="558">
                  <c:v>6.58</c:v>
                </c:pt>
                <c:pt idx="559">
                  <c:v>6.59</c:v>
                </c:pt>
                <c:pt idx="560">
                  <c:v>6.6</c:v>
                </c:pt>
                <c:pt idx="561">
                  <c:v>6.61</c:v>
                </c:pt>
                <c:pt idx="562">
                  <c:v>6.62</c:v>
                </c:pt>
                <c:pt idx="563">
                  <c:v>6.63</c:v>
                </c:pt>
                <c:pt idx="564">
                  <c:v>6.64</c:v>
                </c:pt>
                <c:pt idx="565">
                  <c:v>6.65</c:v>
                </c:pt>
                <c:pt idx="566">
                  <c:v>6.66</c:v>
                </c:pt>
                <c:pt idx="567">
                  <c:v>6.67</c:v>
                </c:pt>
                <c:pt idx="568">
                  <c:v>6.68</c:v>
                </c:pt>
                <c:pt idx="569">
                  <c:v>6.69</c:v>
                </c:pt>
                <c:pt idx="570">
                  <c:v>6.7</c:v>
                </c:pt>
                <c:pt idx="571">
                  <c:v>6.71</c:v>
                </c:pt>
                <c:pt idx="572">
                  <c:v>6.72</c:v>
                </c:pt>
                <c:pt idx="573">
                  <c:v>6.73</c:v>
                </c:pt>
                <c:pt idx="574">
                  <c:v>6.74</c:v>
                </c:pt>
                <c:pt idx="575">
                  <c:v>6.75</c:v>
                </c:pt>
                <c:pt idx="576">
                  <c:v>6.76</c:v>
                </c:pt>
                <c:pt idx="577">
                  <c:v>6.77</c:v>
                </c:pt>
                <c:pt idx="578">
                  <c:v>6.78</c:v>
                </c:pt>
                <c:pt idx="579">
                  <c:v>6.79</c:v>
                </c:pt>
                <c:pt idx="580">
                  <c:v>6.8</c:v>
                </c:pt>
                <c:pt idx="581">
                  <c:v>6.81</c:v>
                </c:pt>
                <c:pt idx="582">
                  <c:v>6.82</c:v>
                </c:pt>
                <c:pt idx="583">
                  <c:v>6.83</c:v>
                </c:pt>
                <c:pt idx="584">
                  <c:v>6.84</c:v>
                </c:pt>
                <c:pt idx="585">
                  <c:v>6.85</c:v>
                </c:pt>
                <c:pt idx="586">
                  <c:v>6.86</c:v>
                </c:pt>
                <c:pt idx="587">
                  <c:v>6.87</c:v>
                </c:pt>
                <c:pt idx="588">
                  <c:v>6.88</c:v>
                </c:pt>
                <c:pt idx="589">
                  <c:v>6.89</c:v>
                </c:pt>
                <c:pt idx="590">
                  <c:v>6.9</c:v>
                </c:pt>
                <c:pt idx="591">
                  <c:v>6.91</c:v>
                </c:pt>
                <c:pt idx="592">
                  <c:v>6.92</c:v>
                </c:pt>
                <c:pt idx="593">
                  <c:v>6.93</c:v>
                </c:pt>
                <c:pt idx="594">
                  <c:v>6.94</c:v>
                </c:pt>
                <c:pt idx="595">
                  <c:v>6.95</c:v>
                </c:pt>
                <c:pt idx="596">
                  <c:v>6.96</c:v>
                </c:pt>
                <c:pt idx="597">
                  <c:v>6.97</c:v>
                </c:pt>
                <c:pt idx="598">
                  <c:v>6.98</c:v>
                </c:pt>
                <c:pt idx="599">
                  <c:v>6.99</c:v>
                </c:pt>
                <c:pt idx="600">
                  <c:v>7</c:v>
                </c:pt>
                <c:pt idx="601">
                  <c:v>7.01</c:v>
                </c:pt>
                <c:pt idx="602">
                  <c:v>7.02</c:v>
                </c:pt>
                <c:pt idx="603">
                  <c:v>7.03</c:v>
                </c:pt>
                <c:pt idx="604">
                  <c:v>7.04</c:v>
                </c:pt>
                <c:pt idx="605">
                  <c:v>7.05</c:v>
                </c:pt>
                <c:pt idx="606">
                  <c:v>7.06</c:v>
                </c:pt>
                <c:pt idx="607">
                  <c:v>7.07</c:v>
                </c:pt>
                <c:pt idx="608">
                  <c:v>7.08</c:v>
                </c:pt>
                <c:pt idx="609">
                  <c:v>7.09</c:v>
                </c:pt>
                <c:pt idx="610">
                  <c:v>7.1</c:v>
                </c:pt>
                <c:pt idx="611">
                  <c:v>7.11</c:v>
                </c:pt>
                <c:pt idx="612">
                  <c:v>7.12</c:v>
                </c:pt>
                <c:pt idx="613">
                  <c:v>7.13</c:v>
                </c:pt>
                <c:pt idx="614">
                  <c:v>7.14</c:v>
                </c:pt>
                <c:pt idx="615">
                  <c:v>7.15</c:v>
                </c:pt>
                <c:pt idx="616">
                  <c:v>7.16</c:v>
                </c:pt>
                <c:pt idx="617">
                  <c:v>7.17</c:v>
                </c:pt>
                <c:pt idx="618">
                  <c:v>7.18</c:v>
                </c:pt>
                <c:pt idx="619">
                  <c:v>7.19</c:v>
                </c:pt>
                <c:pt idx="620">
                  <c:v>7.2</c:v>
                </c:pt>
                <c:pt idx="621">
                  <c:v>7.21</c:v>
                </c:pt>
                <c:pt idx="622">
                  <c:v>7.22</c:v>
                </c:pt>
                <c:pt idx="623">
                  <c:v>7.23</c:v>
                </c:pt>
                <c:pt idx="624">
                  <c:v>7.24</c:v>
                </c:pt>
                <c:pt idx="625">
                  <c:v>7.25</c:v>
                </c:pt>
                <c:pt idx="626">
                  <c:v>7.26</c:v>
                </c:pt>
                <c:pt idx="627">
                  <c:v>7.27</c:v>
                </c:pt>
                <c:pt idx="628">
                  <c:v>7.28</c:v>
                </c:pt>
                <c:pt idx="629">
                  <c:v>7.29</c:v>
                </c:pt>
                <c:pt idx="630">
                  <c:v>7.3</c:v>
                </c:pt>
                <c:pt idx="631">
                  <c:v>7.31</c:v>
                </c:pt>
                <c:pt idx="632">
                  <c:v>7.32</c:v>
                </c:pt>
                <c:pt idx="633">
                  <c:v>7.33</c:v>
                </c:pt>
                <c:pt idx="634">
                  <c:v>7.34</c:v>
                </c:pt>
                <c:pt idx="635">
                  <c:v>7.35</c:v>
                </c:pt>
                <c:pt idx="636">
                  <c:v>7.36</c:v>
                </c:pt>
                <c:pt idx="637">
                  <c:v>7.37</c:v>
                </c:pt>
                <c:pt idx="638">
                  <c:v>7.38</c:v>
                </c:pt>
                <c:pt idx="639">
                  <c:v>7.39</c:v>
                </c:pt>
                <c:pt idx="640">
                  <c:v>7.4</c:v>
                </c:pt>
                <c:pt idx="641">
                  <c:v>7.41</c:v>
                </c:pt>
                <c:pt idx="642">
                  <c:v>7.42</c:v>
                </c:pt>
                <c:pt idx="643">
                  <c:v>7.43</c:v>
                </c:pt>
                <c:pt idx="644">
                  <c:v>7.44</c:v>
                </c:pt>
                <c:pt idx="645">
                  <c:v>7.45</c:v>
                </c:pt>
                <c:pt idx="646">
                  <c:v>7.46</c:v>
                </c:pt>
                <c:pt idx="647">
                  <c:v>7.47</c:v>
                </c:pt>
                <c:pt idx="648">
                  <c:v>7.48</c:v>
                </c:pt>
                <c:pt idx="649">
                  <c:v>7.49</c:v>
                </c:pt>
                <c:pt idx="650">
                  <c:v>7.5</c:v>
                </c:pt>
                <c:pt idx="651">
                  <c:v>7.51</c:v>
                </c:pt>
                <c:pt idx="652">
                  <c:v>7.52</c:v>
                </c:pt>
                <c:pt idx="653">
                  <c:v>7.53</c:v>
                </c:pt>
                <c:pt idx="654">
                  <c:v>7.54</c:v>
                </c:pt>
                <c:pt idx="655">
                  <c:v>7.55</c:v>
                </c:pt>
                <c:pt idx="656">
                  <c:v>7.56</c:v>
                </c:pt>
                <c:pt idx="657">
                  <c:v>7.57</c:v>
                </c:pt>
                <c:pt idx="658">
                  <c:v>7.58</c:v>
                </c:pt>
                <c:pt idx="659">
                  <c:v>7.59</c:v>
                </c:pt>
                <c:pt idx="660">
                  <c:v>7.6</c:v>
                </c:pt>
                <c:pt idx="661">
                  <c:v>7.61</c:v>
                </c:pt>
                <c:pt idx="662">
                  <c:v>7.62</c:v>
                </c:pt>
                <c:pt idx="663">
                  <c:v>7.63</c:v>
                </c:pt>
                <c:pt idx="664">
                  <c:v>7.64</c:v>
                </c:pt>
                <c:pt idx="665">
                  <c:v>7.65</c:v>
                </c:pt>
                <c:pt idx="666">
                  <c:v>7.66</c:v>
                </c:pt>
                <c:pt idx="667">
                  <c:v>7.67</c:v>
                </c:pt>
                <c:pt idx="668">
                  <c:v>7.68</c:v>
                </c:pt>
                <c:pt idx="669">
                  <c:v>7.69</c:v>
                </c:pt>
                <c:pt idx="670">
                  <c:v>7.7</c:v>
                </c:pt>
                <c:pt idx="671">
                  <c:v>7.71</c:v>
                </c:pt>
                <c:pt idx="672">
                  <c:v>7.72</c:v>
                </c:pt>
                <c:pt idx="673">
                  <c:v>7.73</c:v>
                </c:pt>
                <c:pt idx="674">
                  <c:v>7.74</c:v>
                </c:pt>
                <c:pt idx="675">
                  <c:v>7.75</c:v>
                </c:pt>
                <c:pt idx="676">
                  <c:v>7.76</c:v>
                </c:pt>
                <c:pt idx="677">
                  <c:v>7.77</c:v>
                </c:pt>
                <c:pt idx="678">
                  <c:v>7.78</c:v>
                </c:pt>
                <c:pt idx="679">
                  <c:v>7.79</c:v>
                </c:pt>
                <c:pt idx="680">
                  <c:v>7.8</c:v>
                </c:pt>
                <c:pt idx="681">
                  <c:v>7.81</c:v>
                </c:pt>
                <c:pt idx="682">
                  <c:v>7.82</c:v>
                </c:pt>
                <c:pt idx="683">
                  <c:v>7.83</c:v>
                </c:pt>
                <c:pt idx="684">
                  <c:v>7.84</c:v>
                </c:pt>
                <c:pt idx="685">
                  <c:v>7.85</c:v>
                </c:pt>
                <c:pt idx="686">
                  <c:v>7.86</c:v>
                </c:pt>
                <c:pt idx="687">
                  <c:v>7.87</c:v>
                </c:pt>
                <c:pt idx="688">
                  <c:v>7.88</c:v>
                </c:pt>
                <c:pt idx="689">
                  <c:v>7.89</c:v>
                </c:pt>
                <c:pt idx="690">
                  <c:v>7.9</c:v>
                </c:pt>
                <c:pt idx="691">
                  <c:v>7.91</c:v>
                </c:pt>
                <c:pt idx="692">
                  <c:v>7.92</c:v>
                </c:pt>
                <c:pt idx="693">
                  <c:v>7.93</c:v>
                </c:pt>
                <c:pt idx="694">
                  <c:v>7.94</c:v>
                </c:pt>
                <c:pt idx="695">
                  <c:v>7.95</c:v>
                </c:pt>
                <c:pt idx="696">
                  <c:v>7.96</c:v>
                </c:pt>
                <c:pt idx="697">
                  <c:v>7.97</c:v>
                </c:pt>
                <c:pt idx="698">
                  <c:v>7.98</c:v>
                </c:pt>
                <c:pt idx="699">
                  <c:v>7.99</c:v>
                </c:pt>
                <c:pt idx="700">
                  <c:v>8</c:v>
                </c:pt>
                <c:pt idx="701">
                  <c:v>8.01</c:v>
                </c:pt>
                <c:pt idx="702">
                  <c:v>8.02</c:v>
                </c:pt>
                <c:pt idx="703">
                  <c:v>8.0299999999999994</c:v>
                </c:pt>
                <c:pt idx="704">
                  <c:v>8.0399999999999991</c:v>
                </c:pt>
                <c:pt idx="705">
                  <c:v>8.0500000000000007</c:v>
                </c:pt>
                <c:pt idx="706">
                  <c:v>8.06</c:v>
                </c:pt>
                <c:pt idx="707">
                  <c:v>8.07</c:v>
                </c:pt>
                <c:pt idx="708">
                  <c:v>8.08</c:v>
                </c:pt>
                <c:pt idx="709">
                  <c:v>8.09</c:v>
                </c:pt>
                <c:pt idx="710">
                  <c:v>8.1</c:v>
                </c:pt>
                <c:pt idx="711">
                  <c:v>8.11</c:v>
                </c:pt>
                <c:pt idx="712">
                  <c:v>8.1199999999999992</c:v>
                </c:pt>
                <c:pt idx="713">
                  <c:v>8.1300000000000008</c:v>
                </c:pt>
                <c:pt idx="714">
                  <c:v>8.14</c:v>
                </c:pt>
                <c:pt idx="715">
                  <c:v>8.15</c:v>
                </c:pt>
                <c:pt idx="716">
                  <c:v>8.16</c:v>
                </c:pt>
                <c:pt idx="717">
                  <c:v>8.17</c:v>
                </c:pt>
                <c:pt idx="718">
                  <c:v>8.18</c:v>
                </c:pt>
                <c:pt idx="719">
                  <c:v>8.19</c:v>
                </c:pt>
                <c:pt idx="720">
                  <c:v>8.1999999999999993</c:v>
                </c:pt>
                <c:pt idx="721">
                  <c:v>8.2100000000000009</c:v>
                </c:pt>
                <c:pt idx="722">
                  <c:v>8.2200000000000006</c:v>
                </c:pt>
                <c:pt idx="723">
                  <c:v>8.23</c:v>
                </c:pt>
                <c:pt idx="724">
                  <c:v>8.24</c:v>
                </c:pt>
                <c:pt idx="725">
                  <c:v>8.25</c:v>
                </c:pt>
                <c:pt idx="726">
                  <c:v>8.26</c:v>
                </c:pt>
                <c:pt idx="727">
                  <c:v>8.27</c:v>
                </c:pt>
                <c:pt idx="728">
                  <c:v>8.2799999999999994</c:v>
                </c:pt>
                <c:pt idx="729">
                  <c:v>8.2899999999999991</c:v>
                </c:pt>
                <c:pt idx="730">
                  <c:v>8.3000000000000007</c:v>
                </c:pt>
                <c:pt idx="731">
                  <c:v>8.31</c:v>
                </c:pt>
                <c:pt idx="732">
                  <c:v>8.32</c:v>
                </c:pt>
                <c:pt idx="733">
                  <c:v>8.33</c:v>
                </c:pt>
                <c:pt idx="734">
                  <c:v>8.34</c:v>
                </c:pt>
                <c:pt idx="735">
                  <c:v>8.35</c:v>
                </c:pt>
                <c:pt idx="736">
                  <c:v>8.36</c:v>
                </c:pt>
                <c:pt idx="737">
                  <c:v>8.3699999999999992</c:v>
                </c:pt>
                <c:pt idx="738">
                  <c:v>8.3800000000000008</c:v>
                </c:pt>
                <c:pt idx="739">
                  <c:v>8.39</c:v>
                </c:pt>
                <c:pt idx="740">
                  <c:v>8.4</c:v>
                </c:pt>
                <c:pt idx="741">
                  <c:v>8.41</c:v>
                </c:pt>
                <c:pt idx="742">
                  <c:v>8.42</c:v>
                </c:pt>
                <c:pt idx="743">
                  <c:v>8.43</c:v>
                </c:pt>
                <c:pt idx="744">
                  <c:v>8.44</c:v>
                </c:pt>
                <c:pt idx="745">
                  <c:v>8.4499999999999993</c:v>
                </c:pt>
                <c:pt idx="746">
                  <c:v>8.4600000000000009</c:v>
                </c:pt>
                <c:pt idx="747">
                  <c:v>8.4700000000000006</c:v>
                </c:pt>
                <c:pt idx="748">
                  <c:v>8.48</c:v>
                </c:pt>
                <c:pt idx="749">
                  <c:v>8.49</c:v>
                </c:pt>
                <c:pt idx="750">
                  <c:v>8.5</c:v>
                </c:pt>
                <c:pt idx="751">
                  <c:v>8.51</c:v>
                </c:pt>
                <c:pt idx="752">
                  <c:v>8.52</c:v>
                </c:pt>
                <c:pt idx="753">
                  <c:v>8.5299999999999994</c:v>
                </c:pt>
                <c:pt idx="754">
                  <c:v>8.5399999999999991</c:v>
                </c:pt>
                <c:pt idx="755">
                  <c:v>8.5500000000000007</c:v>
                </c:pt>
                <c:pt idx="756">
                  <c:v>8.56</c:v>
                </c:pt>
                <c:pt idx="757">
                  <c:v>8.57</c:v>
                </c:pt>
                <c:pt idx="758">
                  <c:v>8.58</c:v>
                </c:pt>
                <c:pt idx="759">
                  <c:v>8.59</c:v>
                </c:pt>
                <c:pt idx="760">
                  <c:v>8.6</c:v>
                </c:pt>
                <c:pt idx="761">
                  <c:v>8.61</c:v>
                </c:pt>
                <c:pt idx="762">
                  <c:v>8.6199999999999992</c:v>
                </c:pt>
                <c:pt idx="763">
                  <c:v>8.6300000000000008</c:v>
                </c:pt>
                <c:pt idx="764">
                  <c:v>8.64</c:v>
                </c:pt>
                <c:pt idx="765">
                  <c:v>8.65</c:v>
                </c:pt>
                <c:pt idx="766">
                  <c:v>8.66</c:v>
                </c:pt>
                <c:pt idx="767">
                  <c:v>8.67</c:v>
                </c:pt>
                <c:pt idx="768">
                  <c:v>8.68</c:v>
                </c:pt>
                <c:pt idx="769">
                  <c:v>8.69</c:v>
                </c:pt>
                <c:pt idx="770">
                  <c:v>8.6999999999999993</c:v>
                </c:pt>
                <c:pt idx="771">
                  <c:v>8.7100000000000009</c:v>
                </c:pt>
                <c:pt idx="772">
                  <c:v>8.7200000000000006</c:v>
                </c:pt>
                <c:pt idx="773">
                  <c:v>8.73</c:v>
                </c:pt>
                <c:pt idx="774">
                  <c:v>8.74</c:v>
                </c:pt>
                <c:pt idx="775">
                  <c:v>8.75</c:v>
                </c:pt>
                <c:pt idx="776">
                  <c:v>8.76</c:v>
                </c:pt>
                <c:pt idx="777">
                  <c:v>8.77</c:v>
                </c:pt>
                <c:pt idx="778">
                  <c:v>8.7799999999999994</c:v>
                </c:pt>
                <c:pt idx="779">
                  <c:v>8.7899999999999991</c:v>
                </c:pt>
                <c:pt idx="780">
                  <c:v>8.8000000000000007</c:v>
                </c:pt>
                <c:pt idx="781">
                  <c:v>8.81</c:v>
                </c:pt>
                <c:pt idx="782">
                  <c:v>8.82</c:v>
                </c:pt>
                <c:pt idx="783">
                  <c:v>8.83</c:v>
                </c:pt>
                <c:pt idx="784">
                  <c:v>8.84</c:v>
                </c:pt>
                <c:pt idx="785">
                  <c:v>8.85</c:v>
                </c:pt>
                <c:pt idx="786">
                  <c:v>8.86</c:v>
                </c:pt>
                <c:pt idx="787">
                  <c:v>8.8699999999999992</c:v>
                </c:pt>
                <c:pt idx="788">
                  <c:v>8.8800000000000008</c:v>
                </c:pt>
                <c:pt idx="789">
                  <c:v>8.89</c:v>
                </c:pt>
                <c:pt idx="790">
                  <c:v>8.9</c:v>
                </c:pt>
                <c:pt idx="791">
                  <c:v>8.91</c:v>
                </c:pt>
                <c:pt idx="792">
                  <c:v>8.92</c:v>
                </c:pt>
                <c:pt idx="793">
                  <c:v>8.93</c:v>
                </c:pt>
                <c:pt idx="794">
                  <c:v>8.94</c:v>
                </c:pt>
                <c:pt idx="795">
                  <c:v>8.9499999999999993</c:v>
                </c:pt>
                <c:pt idx="796">
                  <c:v>8.9600000000000009</c:v>
                </c:pt>
                <c:pt idx="797">
                  <c:v>8.9700000000000006</c:v>
                </c:pt>
                <c:pt idx="798">
                  <c:v>8.98</c:v>
                </c:pt>
                <c:pt idx="799">
                  <c:v>8.99</c:v>
                </c:pt>
                <c:pt idx="800">
                  <c:v>9</c:v>
                </c:pt>
                <c:pt idx="801">
                  <c:v>9.01</c:v>
                </c:pt>
                <c:pt idx="802">
                  <c:v>9.02</c:v>
                </c:pt>
                <c:pt idx="803">
                  <c:v>9.0299999999999994</c:v>
                </c:pt>
                <c:pt idx="804">
                  <c:v>9.0399999999999991</c:v>
                </c:pt>
                <c:pt idx="805">
                  <c:v>9.0500000000000007</c:v>
                </c:pt>
                <c:pt idx="806">
                  <c:v>9.06</c:v>
                </c:pt>
                <c:pt idx="807">
                  <c:v>9.07</c:v>
                </c:pt>
                <c:pt idx="808">
                  <c:v>9.08</c:v>
                </c:pt>
                <c:pt idx="809">
                  <c:v>9.09</c:v>
                </c:pt>
                <c:pt idx="810">
                  <c:v>9.1</c:v>
                </c:pt>
                <c:pt idx="811">
                  <c:v>9.11</c:v>
                </c:pt>
                <c:pt idx="812">
                  <c:v>9.1199999999999992</c:v>
                </c:pt>
                <c:pt idx="813">
                  <c:v>9.1300000000000008</c:v>
                </c:pt>
                <c:pt idx="814">
                  <c:v>9.14</c:v>
                </c:pt>
                <c:pt idx="815">
                  <c:v>9.15</c:v>
                </c:pt>
                <c:pt idx="816">
                  <c:v>9.16</c:v>
                </c:pt>
                <c:pt idx="817">
                  <c:v>9.17</c:v>
                </c:pt>
                <c:pt idx="818">
                  <c:v>9.18</c:v>
                </c:pt>
                <c:pt idx="819">
                  <c:v>9.19</c:v>
                </c:pt>
                <c:pt idx="820">
                  <c:v>9.1999999999999993</c:v>
                </c:pt>
                <c:pt idx="821">
                  <c:v>9.2100000000000009</c:v>
                </c:pt>
                <c:pt idx="822">
                  <c:v>9.2200000000000006</c:v>
                </c:pt>
                <c:pt idx="823">
                  <c:v>9.23</c:v>
                </c:pt>
                <c:pt idx="824">
                  <c:v>9.24</c:v>
                </c:pt>
                <c:pt idx="825">
                  <c:v>9.25</c:v>
                </c:pt>
                <c:pt idx="826">
                  <c:v>9.26</c:v>
                </c:pt>
                <c:pt idx="827">
                  <c:v>9.27</c:v>
                </c:pt>
                <c:pt idx="828">
                  <c:v>9.2799999999999994</c:v>
                </c:pt>
                <c:pt idx="829">
                  <c:v>9.2899999999999991</c:v>
                </c:pt>
                <c:pt idx="830">
                  <c:v>9.3000000000000007</c:v>
                </c:pt>
                <c:pt idx="831">
                  <c:v>9.31</c:v>
                </c:pt>
                <c:pt idx="832">
                  <c:v>9.32</c:v>
                </c:pt>
                <c:pt idx="833">
                  <c:v>9.33</c:v>
                </c:pt>
                <c:pt idx="834">
                  <c:v>9.34</c:v>
                </c:pt>
                <c:pt idx="835">
                  <c:v>9.35</c:v>
                </c:pt>
                <c:pt idx="836">
                  <c:v>9.36</c:v>
                </c:pt>
                <c:pt idx="837">
                  <c:v>9.3699999999999992</c:v>
                </c:pt>
                <c:pt idx="838">
                  <c:v>9.3800000000000008</c:v>
                </c:pt>
                <c:pt idx="839">
                  <c:v>9.39</c:v>
                </c:pt>
                <c:pt idx="840">
                  <c:v>9.4</c:v>
                </c:pt>
                <c:pt idx="841">
                  <c:v>9.41</c:v>
                </c:pt>
                <c:pt idx="842">
                  <c:v>9.42</c:v>
                </c:pt>
                <c:pt idx="843">
                  <c:v>9.43</c:v>
                </c:pt>
                <c:pt idx="844">
                  <c:v>9.44</c:v>
                </c:pt>
                <c:pt idx="845">
                  <c:v>9.4499999999999993</c:v>
                </c:pt>
                <c:pt idx="846">
                  <c:v>9.4600000000000009</c:v>
                </c:pt>
                <c:pt idx="847">
                  <c:v>9.4700000000000006</c:v>
                </c:pt>
                <c:pt idx="848">
                  <c:v>9.48</c:v>
                </c:pt>
                <c:pt idx="849">
                  <c:v>9.49</c:v>
                </c:pt>
                <c:pt idx="850">
                  <c:v>9.5</c:v>
                </c:pt>
                <c:pt idx="851">
                  <c:v>9.51</c:v>
                </c:pt>
                <c:pt idx="852">
                  <c:v>9.52</c:v>
                </c:pt>
                <c:pt idx="853">
                  <c:v>9.5299999999999994</c:v>
                </c:pt>
                <c:pt idx="854">
                  <c:v>9.5399999999999991</c:v>
                </c:pt>
                <c:pt idx="855">
                  <c:v>9.5500000000000007</c:v>
                </c:pt>
                <c:pt idx="856">
                  <c:v>9.56</c:v>
                </c:pt>
                <c:pt idx="857">
                  <c:v>9.57</c:v>
                </c:pt>
                <c:pt idx="858">
                  <c:v>9.58</c:v>
                </c:pt>
                <c:pt idx="859">
                  <c:v>9.59</c:v>
                </c:pt>
                <c:pt idx="860">
                  <c:v>9.6</c:v>
                </c:pt>
                <c:pt idx="861">
                  <c:v>9.61</c:v>
                </c:pt>
                <c:pt idx="862">
                  <c:v>9.6199999999999992</c:v>
                </c:pt>
                <c:pt idx="863">
                  <c:v>9.6300000000000008</c:v>
                </c:pt>
                <c:pt idx="864">
                  <c:v>9.64</c:v>
                </c:pt>
                <c:pt idx="865">
                  <c:v>9.65</c:v>
                </c:pt>
                <c:pt idx="866">
                  <c:v>9.66</c:v>
                </c:pt>
                <c:pt idx="867">
                  <c:v>9.67</c:v>
                </c:pt>
                <c:pt idx="868">
                  <c:v>9.68</c:v>
                </c:pt>
                <c:pt idx="869">
                  <c:v>9.69</c:v>
                </c:pt>
                <c:pt idx="870">
                  <c:v>9.6999999999999993</c:v>
                </c:pt>
                <c:pt idx="871">
                  <c:v>9.7100000000000009</c:v>
                </c:pt>
                <c:pt idx="872">
                  <c:v>9.7200000000000006</c:v>
                </c:pt>
                <c:pt idx="873">
                  <c:v>9.73</c:v>
                </c:pt>
                <c:pt idx="874">
                  <c:v>9.74</c:v>
                </c:pt>
                <c:pt idx="875">
                  <c:v>9.75</c:v>
                </c:pt>
                <c:pt idx="876">
                  <c:v>9.76</c:v>
                </c:pt>
                <c:pt idx="877">
                  <c:v>9.77</c:v>
                </c:pt>
                <c:pt idx="878">
                  <c:v>9.7799999999999994</c:v>
                </c:pt>
                <c:pt idx="879">
                  <c:v>9.7899999999999991</c:v>
                </c:pt>
                <c:pt idx="880">
                  <c:v>9.8000000000000007</c:v>
                </c:pt>
                <c:pt idx="881">
                  <c:v>9.81</c:v>
                </c:pt>
                <c:pt idx="882">
                  <c:v>9.82</c:v>
                </c:pt>
                <c:pt idx="883">
                  <c:v>9.83</c:v>
                </c:pt>
                <c:pt idx="884">
                  <c:v>9.84</c:v>
                </c:pt>
                <c:pt idx="885">
                  <c:v>9.85</c:v>
                </c:pt>
                <c:pt idx="886">
                  <c:v>9.86</c:v>
                </c:pt>
                <c:pt idx="887">
                  <c:v>9.8699999999999992</c:v>
                </c:pt>
                <c:pt idx="888">
                  <c:v>9.8800000000000008</c:v>
                </c:pt>
                <c:pt idx="889">
                  <c:v>9.89</c:v>
                </c:pt>
                <c:pt idx="890">
                  <c:v>9.9</c:v>
                </c:pt>
                <c:pt idx="891">
                  <c:v>9.91</c:v>
                </c:pt>
                <c:pt idx="892">
                  <c:v>9.92</c:v>
                </c:pt>
                <c:pt idx="893">
                  <c:v>9.93</c:v>
                </c:pt>
                <c:pt idx="894">
                  <c:v>9.94</c:v>
                </c:pt>
                <c:pt idx="895">
                  <c:v>9.9499999999999993</c:v>
                </c:pt>
                <c:pt idx="896">
                  <c:v>9.9600000000000009</c:v>
                </c:pt>
                <c:pt idx="897">
                  <c:v>9.9700000000000006</c:v>
                </c:pt>
                <c:pt idx="898">
                  <c:v>9.98</c:v>
                </c:pt>
                <c:pt idx="899">
                  <c:v>9.99</c:v>
                </c:pt>
                <c:pt idx="900">
                  <c:v>10</c:v>
                </c:pt>
                <c:pt idx="901">
                  <c:v>10.01</c:v>
                </c:pt>
                <c:pt idx="902">
                  <c:v>10.02</c:v>
                </c:pt>
                <c:pt idx="903">
                  <c:v>10.029999999999999</c:v>
                </c:pt>
                <c:pt idx="904">
                  <c:v>10.039999999999999</c:v>
                </c:pt>
                <c:pt idx="905">
                  <c:v>10.050000000000001</c:v>
                </c:pt>
                <c:pt idx="906">
                  <c:v>10.06</c:v>
                </c:pt>
                <c:pt idx="907">
                  <c:v>10.07</c:v>
                </c:pt>
                <c:pt idx="908">
                  <c:v>10.08</c:v>
                </c:pt>
                <c:pt idx="909">
                  <c:v>10.09</c:v>
                </c:pt>
                <c:pt idx="910">
                  <c:v>10.1</c:v>
                </c:pt>
                <c:pt idx="911">
                  <c:v>10.11</c:v>
                </c:pt>
                <c:pt idx="912">
                  <c:v>10.119999999999999</c:v>
                </c:pt>
                <c:pt idx="913">
                  <c:v>10.130000000000001</c:v>
                </c:pt>
                <c:pt idx="914">
                  <c:v>10.14</c:v>
                </c:pt>
                <c:pt idx="915">
                  <c:v>10.15</c:v>
                </c:pt>
                <c:pt idx="916">
                  <c:v>10.16</c:v>
                </c:pt>
                <c:pt idx="917">
                  <c:v>10.17</c:v>
                </c:pt>
                <c:pt idx="918">
                  <c:v>10.18</c:v>
                </c:pt>
                <c:pt idx="919">
                  <c:v>10.19</c:v>
                </c:pt>
                <c:pt idx="920">
                  <c:v>10.199999999999999</c:v>
                </c:pt>
                <c:pt idx="921">
                  <c:v>10.210000000000001</c:v>
                </c:pt>
                <c:pt idx="922">
                  <c:v>10.220000000000001</c:v>
                </c:pt>
                <c:pt idx="923">
                  <c:v>10.23</c:v>
                </c:pt>
                <c:pt idx="924">
                  <c:v>10.24</c:v>
                </c:pt>
                <c:pt idx="925">
                  <c:v>10.25</c:v>
                </c:pt>
                <c:pt idx="926">
                  <c:v>10.26</c:v>
                </c:pt>
                <c:pt idx="927">
                  <c:v>10.27</c:v>
                </c:pt>
                <c:pt idx="928">
                  <c:v>10.28</c:v>
                </c:pt>
                <c:pt idx="929">
                  <c:v>10.29</c:v>
                </c:pt>
                <c:pt idx="930">
                  <c:v>10.3</c:v>
                </c:pt>
                <c:pt idx="931">
                  <c:v>10.31</c:v>
                </c:pt>
                <c:pt idx="932">
                  <c:v>10.32</c:v>
                </c:pt>
                <c:pt idx="933">
                  <c:v>10.33</c:v>
                </c:pt>
                <c:pt idx="934">
                  <c:v>10.34</c:v>
                </c:pt>
                <c:pt idx="935">
                  <c:v>10.35</c:v>
                </c:pt>
                <c:pt idx="936">
                  <c:v>10.36</c:v>
                </c:pt>
                <c:pt idx="937">
                  <c:v>10.37</c:v>
                </c:pt>
                <c:pt idx="938">
                  <c:v>10.38</c:v>
                </c:pt>
                <c:pt idx="939">
                  <c:v>10.39</c:v>
                </c:pt>
                <c:pt idx="940">
                  <c:v>10.4</c:v>
                </c:pt>
                <c:pt idx="941">
                  <c:v>10.41</c:v>
                </c:pt>
                <c:pt idx="942">
                  <c:v>10.42</c:v>
                </c:pt>
                <c:pt idx="943">
                  <c:v>10.43</c:v>
                </c:pt>
                <c:pt idx="944">
                  <c:v>10.44</c:v>
                </c:pt>
                <c:pt idx="945">
                  <c:v>10.45</c:v>
                </c:pt>
                <c:pt idx="946">
                  <c:v>10.46</c:v>
                </c:pt>
                <c:pt idx="947">
                  <c:v>10.47</c:v>
                </c:pt>
                <c:pt idx="948">
                  <c:v>10.48</c:v>
                </c:pt>
                <c:pt idx="949">
                  <c:v>10.49</c:v>
                </c:pt>
                <c:pt idx="950">
                  <c:v>10.5</c:v>
                </c:pt>
                <c:pt idx="951">
                  <c:v>10.51</c:v>
                </c:pt>
                <c:pt idx="952">
                  <c:v>10.52</c:v>
                </c:pt>
                <c:pt idx="953">
                  <c:v>10.53</c:v>
                </c:pt>
                <c:pt idx="954">
                  <c:v>10.54</c:v>
                </c:pt>
                <c:pt idx="955">
                  <c:v>10.55</c:v>
                </c:pt>
                <c:pt idx="956">
                  <c:v>10.56</c:v>
                </c:pt>
                <c:pt idx="957">
                  <c:v>10.57</c:v>
                </c:pt>
                <c:pt idx="958">
                  <c:v>10.58</c:v>
                </c:pt>
                <c:pt idx="959">
                  <c:v>10.59</c:v>
                </c:pt>
                <c:pt idx="960">
                  <c:v>10.6</c:v>
                </c:pt>
                <c:pt idx="961">
                  <c:v>10.61</c:v>
                </c:pt>
                <c:pt idx="962">
                  <c:v>10.62</c:v>
                </c:pt>
                <c:pt idx="963">
                  <c:v>10.63</c:v>
                </c:pt>
                <c:pt idx="964">
                  <c:v>10.64</c:v>
                </c:pt>
                <c:pt idx="965">
                  <c:v>10.65</c:v>
                </c:pt>
                <c:pt idx="966">
                  <c:v>10.66</c:v>
                </c:pt>
                <c:pt idx="967">
                  <c:v>10.67</c:v>
                </c:pt>
                <c:pt idx="968">
                  <c:v>10.68</c:v>
                </c:pt>
                <c:pt idx="969">
                  <c:v>10.69</c:v>
                </c:pt>
                <c:pt idx="970">
                  <c:v>10.7</c:v>
                </c:pt>
                <c:pt idx="971">
                  <c:v>10.71</c:v>
                </c:pt>
                <c:pt idx="972">
                  <c:v>10.72</c:v>
                </c:pt>
                <c:pt idx="973">
                  <c:v>10.73</c:v>
                </c:pt>
                <c:pt idx="974">
                  <c:v>10.74</c:v>
                </c:pt>
                <c:pt idx="975">
                  <c:v>10.75</c:v>
                </c:pt>
                <c:pt idx="976">
                  <c:v>10.76</c:v>
                </c:pt>
                <c:pt idx="977">
                  <c:v>10.77</c:v>
                </c:pt>
                <c:pt idx="978">
                  <c:v>10.78</c:v>
                </c:pt>
                <c:pt idx="979">
                  <c:v>10.79</c:v>
                </c:pt>
                <c:pt idx="980">
                  <c:v>10.8</c:v>
                </c:pt>
                <c:pt idx="981">
                  <c:v>10.81</c:v>
                </c:pt>
                <c:pt idx="982">
                  <c:v>10.82</c:v>
                </c:pt>
                <c:pt idx="983">
                  <c:v>10.83</c:v>
                </c:pt>
                <c:pt idx="984">
                  <c:v>10.84</c:v>
                </c:pt>
                <c:pt idx="985">
                  <c:v>10.85</c:v>
                </c:pt>
                <c:pt idx="986">
                  <c:v>10.86</c:v>
                </c:pt>
                <c:pt idx="987">
                  <c:v>10.87</c:v>
                </c:pt>
                <c:pt idx="988">
                  <c:v>10.88</c:v>
                </c:pt>
                <c:pt idx="989">
                  <c:v>10.89</c:v>
                </c:pt>
                <c:pt idx="990">
                  <c:v>10.9</c:v>
                </c:pt>
                <c:pt idx="991">
                  <c:v>10.91</c:v>
                </c:pt>
                <c:pt idx="992">
                  <c:v>10.92</c:v>
                </c:pt>
                <c:pt idx="993">
                  <c:v>10.93</c:v>
                </c:pt>
                <c:pt idx="994">
                  <c:v>10.94</c:v>
                </c:pt>
                <c:pt idx="995">
                  <c:v>10.95</c:v>
                </c:pt>
                <c:pt idx="996">
                  <c:v>10.96</c:v>
                </c:pt>
                <c:pt idx="997">
                  <c:v>10.97</c:v>
                </c:pt>
                <c:pt idx="998">
                  <c:v>10.98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332-4949-867C-712A3C9E2B1F}"/>
            </c:ext>
          </c:extLst>
        </c:ser>
        <c:ser>
          <c:idx val="5"/>
          <c:order val="6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'Main Data (N30&amp;qc Digitized)'!$Z$4:$Z$85</c:f>
              <c:numCache>
                <c:formatCode>0.0</c:formatCode>
                <c:ptCount val="82"/>
                <c:pt idx="0">
                  <c:v>1.16595911239574</c:v>
                </c:pt>
                <c:pt idx="1">
                  <c:v>2.9280703339053602</c:v>
                </c:pt>
                <c:pt idx="2">
                  <c:v>6.4643362538764704</c:v>
                </c:pt>
                <c:pt idx="3">
                  <c:v>3.3142143136723798</c:v>
                </c:pt>
                <c:pt idx="4">
                  <c:v>11.758949808809801</c:v>
                </c:pt>
                <c:pt idx="5">
                  <c:v>2.5193448348538001</c:v>
                </c:pt>
                <c:pt idx="6">
                  <c:v>1.7244753560352499</c:v>
                </c:pt>
                <c:pt idx="7">
                  <c:v>1.71469003101192</c:v>
                </c:pt>
                <c:pt idx="8">
                  <c:v>2.2912714900791999</c:v>
                </c:pt>
                <c:pt idx="9">
                  <c:v>1.8825459910275899</c:v>
                </c:pt>
                <c:pt idx="10">
                  <c:v>6.2031433474844198</c:v>
                </c:pt>
                <c:pt idx="11">
                  <c:v>3.84111643031342</c:v>
                </c:pt>
                <c:pt idx="12">
                  <c:v>7.7635263300514596</c:v>
                </c:pt>
                <c:pt idx="13">
                  <c:v>14.4371179959654</c:v>
                </c:pt>
                <c:pt idx="14">
                  <c:v>26.613825911540701</c:v>
                </c:pt>
                <c:pt idx="15">
                  <c:v>33.682594164935402</c:v>
                </c:pt>
                <c:pt idx="16">
                  <c:v>39.178935958811302</c:v>
                </c:pt>
                <c:pt idx="17">
                  <c:v>30.527203203564799</c:v>
                </c:pt>
                <c:pt idx="18">
                  <c:v>33.860988167283899</c:v>
                </c:pt>
                <c:pt idx="19">
                  <c:v>32.284045403908102</c:v>
                </c:pt>
                <c:pt idx="20">
                  <c:v>27.559238852256598</c:v>
                </c:pt>
                <c:pt idx="21">
                  <c:v>19.9003402282239</c:v>
                </c:pt>
                <c:pt idx="22">
                  <c:v>31.6766025351519</c:v>
                </c:pt>
                <c:pt idx="23">
                  <c:v>29.114352813657302</c:v>
                </c:pt>
                <c:pt idx="24">
                  <c:v>18.893204468129898</c:v>
                </c:pt>
                <c:pt idx="25">
                  <c:v>22.026766627525401</c:v>
                </c:pt>
                <c:pt idx="26">
                  <c:v>8.8594827326648993</c:v>
                </c:pt>
                <c:pt idx="27">
                  <c:v>14.3543190919218</c:v>
                </c:pt>
                <c:pt idx="28">
                  <c:v>15.7265227471171</c:v>
                </c:pt>
                <c:pt idx="29">
                  <c:v>2.3575106133140502</c:v>
                </c:pt>
                <c:pt idx="30">
                  <c:v>10.4063168036612</c:v>
                </c:pt>
                <c:pt idx="31">
                  <c:v>14.5304549423418</c:v>
                </c:pt>
                <c:pt idx="32">
                  <c:v>17.2726041008039</c:v>
                </c:pt>
                <c:pt idx="33">
                  <c:v>18.245114864661399</c:v>
                </c:pt>
                <c:pt idx="34">
                  <c:v>19.4148375636046</c:v>
                </c:pt>
                <c:pt idx="35">
                  <c:v>25.697768945894701</c:v>
                </c:pt>
                <c:pt idx="36">
                  <c:v>30.206545629723301</c:v>
                </c:pt>
                <c:pt idx="37">
                  <c:v>25.283021708367201</c:v>
                </c:pt>
                <c:pt idx="38">
                  <c:v>29.593833739800701</c:v>
                </c:pt>
                <c:pt idx="39">
                  <c:v>27.032336735615502</c:v>
                </c:pt>
                <c:pt idx="40">
                  <c:v>51.1855297624424</c:v>
                </c:pt>
                <c:pt idx="41">
                  <c:v>35.072110318248903</c:v>
                </c:pt>
                <c:pt idx="42">
                  <c:v>44.885285882034196</c:v>
                </c:pt>
                <c:pt idx="43">
                  <c:v>33.873784361545198</c:v>
                </c:pt>
                <c:pt idx="44">
                  <c:v>45.656068406949103</c:v>
                </c:pt>
                <c:pt idx="45">
                  <c:v>39.361093547707199</c:v>
                </c:pt>
                <c:pt idx="46">
                  <c:v>31.887363381808299</c:v>
                </c:pt>
                <c:pt idx="47">
                  <c:v>44.6504380814741</c:v>
                </c:pt>
                <c:pt idx="48">
                  <c:v>52.696986119892799</c:v>
                </c:pt>
                <c:pt idx="49">
                  <c:v>63.692680576882601</c:v>
                </c:pt>
                <c:pt idx="50">
                  <c:v>38.7393490500708</c:v>
                </c:pt>
                <c:pt idx="51">
                  <c:v>38.727305573118997</c:v>
                </c:pt>
                <c:pt idx="52">
                  <c:v>63.079968686959901</c:v>
                </c:pt>
                <c:pt idx="53">
                  <c:v>42.251528016138302</c:v>
                </c:pt>
                <c:pt idx="54">
                  <c:v>28.284105621292898</c:v>
                </c:pt>
                <c:pt idx="55">
                  <c:v>32.405232890735597</c:v>
                </c:pt>
                <c:pt idx="56">
                  <c:v>33.9686267425406</c:v>
                </c:pt>
                <c:pt idx="57">
                  <c:v>48.501339836810899</c:v>
                </c:pt>
                <c:pt idx="58">
                  <c:v>45.350465179297203</c:v>
                </c:pt>
                <c:pt idx="59">
                  <c:v>37.684792099479203</c:v>
                </c:pt>
                <c:pt idx="60">
                  <c:v>39.251196820522097</c:v>
                </c:pt>
                <c:pt idx="61">
                  <c:v>47.893144250745202</c:v>
                </c:pt>
                <c:pt idx="62">
                  <c:v>14.282810947520501</c:v>
                </c:pt>
                <c:pt idx="63">
                  <c:v>20.370035829343902</c:v>
                </c:pt>
                <c:pt idx="64">
                  <c:v>20.948875440339599</c:v>
                </c:pt>
                <c:pt idx="65">
                  <c:v>23.887483816577902</c:v>
                </c:pt>
                <c:pt idx="66">
                  <c:v>33.903140336615202</c:v>
                </c:pt>
                <c:pt idx="67">
                  <c:v>44.109987053262302</c:v>
                </c:pt>
                <c:pt idx="68">
                  <c:v>33.2994610544064</c:v>
                </c:pt>
                <c:pt idx="69">
                  <c:v>27.200192695631198</c:v>
                </c:pt>
                <c:pt idx="70">
                  <c:v>23.849095233793999</c:v>
                </c:pt>
                <c:pt idx="71">
                  <c:v>20.107337488332899</c:v>
                </c:pt>
                <c:pt idx="72">
                  <c:v>28.3533556137657</c:v>
                </c:pt>
                <c:pt idx="73">
                  <c:v>39.747990244783701</c:v>
                </c:pt>
                <c:pt idx="74">
                  <c:v>14.5921777617198</c:v>
                </c:pt>
                <c:pt idx="75">
                  <c:v>19.300424532562499</c:v>
                </c:pt>
                <c:pt idx="76">
                  <c:v>27.548700809923901</c:v>
                </c:pt>
                <c:pt idx="77">
                  <c:v>17.525517116791601</c:v>
                </c:pt>
                <c:pt idx="78">
                  <c:v>28.717670791557499</c:v>
                </c:pt>
                <c:pt idx="79">
                  <c:v>37.163911721313902</c:v>
                </c:pt>
                <c:pt idx="80">
                  <c:v>52.289766055460198</c:v>
                </c:pt>
                <c:pt idx="81">
                  <c:v>57.396200283021699</c:v>
                </c:pt>
              </c:numCache>
            </c:numRef>
          </c:xVal>
          <c:yVal>
            <c:numRef>
              <c:f>'Main Data (N30&amp;qc Digitized)'!$Y$4:$Y$85</c:f>
              <c:numCache>
                <c:formatCode>0.00</c:formatCode>
                <c:ptCount val="82"/>
                <c:pt idx="0">
                  <c:v>0.67153674765864102</c:v>
                </c:pt>
                <c:pt idx="1">
                  <c:v>1.03149871034603</c:v>
                </c:pt>
                <c:pt idx="2">
                  <c:v>1.0362408293941101</c:v>
                </c:pt>
                <c:pt idx="3">
                  <c:v>1.43431537851746</c:v>
                </c:pt>
                <c:pt idx="4">
                  <c:v>1.62443922560415</c:v>
                </c:pt>
                <c:pt idx="5">
                  <c:v>1.96964792902332</c:v>
                </c:pt>
                <c:pt idx="6">
                  <c:v>2.50498047953048</c:v>
                </c:pt>
                <c:pt idx="7">
                  <c:v>3.0860656971664402</c:v>
                </c:pt>
                <c:pt idx="8">
                  <c:v>3.8467367195593001</c:v>
                </c:pt>
                <c:pt idx="9">
                  <c:v>4.7848859382365898</c:v>
                </c:pt>
                <c:pt idx="10">
                  <c:v>4.8800795873112497</c:v>
                </c:pt>
                <c:pt idx="11">
                  <c:v>5.1451113519813996</c:v>
                </c:pt>
                <c:pt idx="12">
                  <c:v>5.5526701392035198</c:v>
                </c:pt>
                <c:pt idx="13">
                  <c:v>5.91921837834622</c:v>
                </c:pt>
                <c:pt idx="14">
                  <c:v>6.1590466584375001</c:v>
                </c:pt>
                <c:pt idx="15">
                  <c:v>6.3920252110121396</c:v>
                </c:pt>
                <c:pt idx="16">
                  <c:v>6.6675950180146897</c:v>
                </c:pt>
                <c:pt idx="17">
                  <c:v>7.1029918004003996</c:v>
                </c:pt>
                <c:pt idx="18">
                  <c:v>7.4650613715524496</c:v>
                </c:pt>
                <c:pt idx="19">
                  <c:v>7.7758458033514097</c:v>
                </c:pt>
                <c:pt idx="20">
                  <c:v>8.35060819558689</c:v>
                </c:pt>
                <c:pt idx="21">
                  <c:v>8.1615381527312305</c:v>
                </c:pt>
                <c:pt idx="22">
                  <c:v>8.8478281596567907</c:v>
                </c:pt>
                <c:pt idx="23">
                  <c:v>9.3360907877453805</c:v>
                </c:pt>
                <c:pt idx="24">
                  <c:v>9.6352833729757101</c:v>
                </c:pt>
                <c:pt idx="25">
                  <c:v>10.2205838075449</c:v>
                </c:pt>
                <c:pt idx="26">
                  <c:v>10.4711257640082</c:v>
                </c:pt>
                <c:pt idx="27">
                  <c:v>10.8360932968024</c:v>
                </c:pt>
                <c:pt idx="28">
                  <c:v>11.016732905790301</c:v>
                </c:pt>
                <c:pt idx="29">
                  <c:v>11.5799034514597</c:v>
                </c:pt>
                <c:pt idx="30">
                  <c:v>11.9482958480123</c:v>
                </c:pt>
                <c:pt idx="31">
                  <c:v>12.0432260460256</c:v>
                </c:pt>
                <c:pt idx="32">
                  <c:v>12.538601852689601</c:v>
                </c:pt>
                <c:pt idx="33">
                  <c:v>13.1210043256166</c:v>
                </c:pt>
                <c:pt idx="34">
                  <c:v>13.658971386707201</c:v>
                </c:pt>
                <c:pt idx="35">
                  <c:v>13.8908961350482</c:v>
                </c:pt>
                <c:pt idx="36">
                  <c:v>14.478040727024601</c:v>
                </c:pt>
                <c:pt idx="37">
                  <c:v>15.1866362568882</c:v>
                </c:pt>
                <c:pt idx="38">
                  <c:v>15.862915123597499</c:v>
                </c:pt>
                <c:pt idx="39">
                  <c:v>16.306478888789599</c:v>
                </c:pt>
                <c:pt idx="40">
                  <c:v>17.009366312388</c:v>
                </c:pt>
                <c:pt idx="41">
                  <c:v>17.211257640081602</c:v>
                </c:pt>
                <c:pt idx="42">
                  <c:v>17.805515410633401</c:v>
                </c:pt>
                <c:pt idx="43">
                  <c:v>18.371847369001198</c:v>
                </c:pt>
                <c:pt idx="44">
                  <c:v>18.7005464727679</c:v>
                </c:pt>
                <c:pt idx="45">
                  <c:v>19.183803530747099</c:v>
                </c:pt>
                <c:pt idx="46">
                  <c:v>19.665479882376498</c:v>
                </c:pt>
                <c:pt idx="47">
                  <c:v>20.084893967222101</c:v>
                </c:pt>
                <c:pt idx="48">
                  <c:v>20.5873829524588</c:v>
                </c:pt>
                <c:pt idx="49">
                  <c:v>20.959727114885801</c:v>
                </c:pt>
                <c:pt idx="50">
                  <c:v>21.105064282059502</c:v>
                </c:pt>
                <c:pt idx="51">
                  <c:v>21.820246088379701</c:v>
                </c:pt>
                <c:pt idx="52">
                  <c:v>22.344601511457402</c:v>
                </c:pt>
                <c:pt idx="53">
                  <c:v>22.540170013750501</c:v>
                </c:pt>
                <c:pt idx="54">
                  <c:v>23.638936560985901</c:v>
                </c:pt>
                <c:pt idx="55">
                  <c:v>23.912662210579899</c:v>
                </c:pt>
                <c:pt idx="56">
                  <c:v>24.406457310892801</c:v>
                </c:pt>
                <c:pt idx="57">
                  <c:v>24.738844729474</c:v>
                </c:pt>
                <c:pt idx="58">
                  <c:v>25.181618141491199</c:v>
                </c:pt>
                <c:pt idx="59">
                  <c:v>25.3948378646908</c:v>
                </c:pt>
                <c:pt idx="60">
                  <c:v>25.709837513424301</c:v>
                </c:pt>
                <c:pt idx="61">
                  <c:v>25.8555259486746</c:v>
                </c:pt>
                <c:pt idx="62">
                  <c:v>26.749151938498901</c:v>
                </c:pt>
                <c:pt idx="63">
                  <c:v>26.936114372885999</c:v>
                </c:pt>
                <c:pt idx="64">
                  <c:v>27.562688806592</c:v>
                </c:pt>
                <c:pt idx="65">
                  <c:v>28.0583280643121</c:v>
                </c:pt>
                <c:pt idx="66">
                  <c:v>28.295258382762501</c:v>
                </c:pt>
                <c:pt idx="67">
                  <c:v>28.8453441925353</c:v>
                </c:pt>
                <c:pt idx="68">
                  <c:v>29.143746424593299</c:v>
                </c:pt>
                <c:pt idx="69">
                  <c:v>29.6719657965251</c:v>
                </c:pt>
                <c:pt idx="70">
                  <c:v>30.3379700719595</c:v>
                </c:pt>
                <c:pt idx="71">
                  <c:v>30.869350856593499</c:v>
                </c:pt>
                <c:pt idx="72">
                  <c:v>31.1933078413069</c:v>
                </c:pt>
                <c:pt idx="73">
                  <c:v>31.20858800269</c:v>
                </c:pt>
                <c:pt idx="74">
                  <c:v>31.711252621966398</c:v>
                </c:pt>
                <c:pt idx="75">
                  <c:v>32.119865213420802</c:v>
                </c:pt>
                <c:pt idx="76">
                  <c:v>32.309725609450098</c:v>
                </c:pt>
                <c:pt idx="77">
                  <c:v>32.519783919952701</c:v>
                </c:pt>
                <c:pt idx="78">
                  <c:v>32.892391533437099</c:v>
                </c:pt>
                <c:pt idx="79">
                  <c:v>32.993117654734803</c:v>
                </c:pt>
                <c:pt idx="80">
                  <c:v>33.102801112013701</c:v>
                </c:pt>
                <c:pt idx="81">
                  <c:v>33.199048565322002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85-466A-9A5B-A73245BAF76E}"/>
            </c:ext>
          </c:extLst>
        </c:ser>
        <c:ser>
          <c:idx val="6"/>
          <c:order val="7"/>
          <c:spPr>
            <a:ln w="28575">
              <a:noFill/>
            </a:ln>
          </c:spPr>
          <c:marker>
            <c:symbol val="none"/>
          </c:marker>
          <c:xVal>
            <c:numRef>
              <c:f>'CPT - SPT2 derived'!#REF!</c:f>
            </c:numRef>
          </c:xVal>
          <c:yVal>
            <c:numRef>
              <c:f>'CPT - SPT2 derived'!#REF!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85-466A-9A5B-A73245BAF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723264"/>
        <c:axId val="451725568"/>
      </c:scatterChart>
      <c:valAx>
        <c:axId val="451723264"/>
        <c:scaling>
          <c:orientation val="minMax"/>
          <c:max val="50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/>
                  <a:t>q</a:t>
                </a:r>
                <a:r>
                  <a:rPr lang="en-GB" sz="1400" baseline="-25000"/>
                  <a:t>c</a:t>
                </a:r>
                <a:r>
                  <a:rPr lang="en-GB" sz="1200" baseline="-25000"/>
                  <a:t> </a:t>
                </a:r>
                <a:r>
                  <a:rPr lang="en-GB" sz="1200" baseline="-25000">
                    <a:effectLst/>
                  </a:rPr>
                  <a:t> </a:t>
                </a:r>
                <a:r>
                  <a:rPr lang="en-GB" sz="1400" baseline="-25000">
                    <a:solidFill>
                      <a:srgbClr val="FF0000"/>
                    </a:solidFill>
                  </a:rPr>
                  <a:t> </a:t>
                </a:r>
                <a:r>
                  <a:rPr lang="en-GB" sz="1200">
                    <a:solidFill>
                      <a:sysClr val="windowText" lastClr="000000"/>
                    </a:solidFill>
                  </a:rPr>
                  <a:t>[</a:t>
                </a:r>
                <a:r>
                  <a:rPr lang="en-GB" sz="1200"/>
                  <a:t>MPa] </a:t>
                </a:r>
              </a:p>
            </c:rich>
          </c:tx>
          <c:layout>
            <c:manualLayout>
              <c:xMode val="edge"/>
              <c:yMode val="edge"/>
              <c:x val="0.4819293939383551"/>
              <c:y val="1.3237031304382222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1725568"/>
        <c:crosses val="autoZero"/>
        <c:crossBetween val="midCat"/>
        <c:majorUnit val="5"/>
        <c:minorUnit val="1"/>
      </c:valAx>
      <c:valAx>
        <c:axId val="451725568"/>
        <c:scaling>
          <c:orientation val="maxMin"/>
          <c:max val="34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Depth (m)</a:t>
                </a:r>
              </a:p>
            </c:rich>
          </c:tx>
          <c:layout>
            <c:manualLayout>
              <c:xMode val="edge"/>
              <c:yMode val="edge"/>
              <c:x val="2.1059783034078992E-2"/>
              <c:y val="0.46296363447990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n-US"/>
          </a:p>
        </c:txPr>
        <c:crossAx val="451723264"/>
        <c:crossesAt val="0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75" b="0" i="0" u="none" strike="noStrike" baseline="0">
          <a:solidFill>
            <a:schemeClr val="tx1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315804189765821"/>
          <c:y val="0.1294851794071763"/>
          <c:w val="0.808421883657364"/>
          <c:h val="0.840873634945397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993300"/>
              </a:solidFill>
              <a:prstDash val="sysDash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211-4E56-92EA-DE19ECF3879C}"/>
            </c:ext>
          </c:extLst>
        </c:ser>
        <c:ser>
          <c:idx val="16"/>
          <c:order val="1"/>
          <c:spPr>
            <a:ln w="12700">
              <a:solidFill>
                <a:srgbClr val="993300"/>
              </a:solidFill>
              <a:prstDash val="solid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211-4E56-92EA-DE19ECF3879C}"/>
            </c:ext>
          </c:extLst>
        </c:ser>
        <c:ser>
          <c:idx val="17"/>
          <c:order val="2"/>
          <c:spPr>
            <a:ln w="3175">
              <a:solidFill>
                <a:srgbClr val="993300"/>
              </a:solidFill>
              <a:prstDash val="sysDash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211-4E56-92EA-DE19ECF3879C}"/>
            </c:ext>
          </c:extLst>
        </c:ser>
        <c:ser>
          <c:idx val="3"/>
          <c:order val="3"/>
          <c:marker>
            <c:symbol val="none"/>
          </c:marker>
          <c:xVal>
            <c:numRef>
              <c:f>[6]SCPTu1!$A$1984:$A$2024</c:f>
              <c:numCache>
                <c:formatCode>General</c:formatCode>
                <c:ptCount val="41"/>
                <c:pt idx="0">
                  <c:v>19.8</c:v>
                </c:pt>
                <c:pt idx="1">
                  <c:v>19.809999999999999</c:v>
                </c:pt>
                <c:pt idx="2">
                  <c:v>19.82</c:v>
                </c:pt>
                <c:pt idx="3">
                  <c:v>19.829999999999998</c:v>
                </c:pt>
                <c:pt idx="4">
                  <c:v>19.84</c:v>
                </c:pt>
                <c:pt idx="5">
                  <c:v>19.850000000000001</c:v>
                </c:pt>
                <c:pt idx="6">
                  <c:v>19.86</c:v>
                </c:pt>
                <c:pt idx="7">
                  <c:v>19.87</c:v>
                </c:pt>
                <c:pt idx="8">
                  <c:v>19.88</c:v>
                </c:pt>
                <c:pt idx="9">
                  <c:v>19.89</c:v>
                </c:pt>
                <c:pt idx="10">
                  <c:v>19.899999999999999</c:v>
                </c:pt>
                <c:pt idx="11">
                  <c:v>19.91</c:v>
                </c:pt>
                <c:pt idx="12">
                  <c:v>19.920000000000002</c:v>
                </c:pt>
                <c:pt idx="13">
                  <c:v>19.93</c:v>
                </c:pt>
                <c:pt idx="14">
                  <c:v>19.940000000000001</c:v>
                </c:pt>
                <c:pt idx="15">
                  <c:v>19.95</c:v>
                </c:pt>
                <c:pt idx="16">
                  <c:v>19.96</c:v>
                </c:pt>
                <c:pt idx="17">
                  <c:v>19.97</c:v>
                </c:pt>
                <c:pt idx="18">
                  <c:v>19.98</c:v>
                </c:pt>
                <c:pt idx="19">
                  <c:v>19.989999999999998</c:v>
                </c:pt>
                <c:pt idx="20">
                  <c:v>20</c:v>
                </c:pt>
                <c:pt idx="21">
                  <c:v>20.010000000000002</c:v>
                </c:pt>
                <c:pt idx="22">
                  <c:v>20.02</c:v>
                </c:pt>
                <c:pt idx="23">
                  <c:v>20.03</c:v>
                </c:pt>
                <c:pt idx="24">
                  <c:v>20.04</c:v>
                </c:pt>
                <c:pt idx="25">
                  <c:v>20.05</c:v>
                </c:pt>
                <c:pt idx="26">
                  <c:v>20.059999999999999</c:v>
                </c:pt>
                <c:pt idx="27">
                  <c:v>20.07</c:v>
                </c:pt>
                <c:pt idx="28">
                  <c:v>20.079999999999998</c:v>
                </c:pt>
                <c:pt idx="29">
                  <c:v>20.09</c:v>
                </c:pt>
                <c:pt idx="30">
                  <c:v>20.100000000000001</c:v>
                </c:pt>
                <c:pt idx="31">
                  <c:v>20.11</c:v>
                </c:pt>
                <c:pt idx="32">
                  <c:v>20.12</c:v>
                </c:pt>
                <c:pt idx="33">
                  <c:v>20.13</c:v>
                </c:pt>
                <c:pt idx="34">
                  <c:v>20.14</c:v>
                </c:pt>
                <c:pt idx="35">
                  <c:v>20.149999999999999</c:v>
                </c:pt>
                <c:pt idx="36">
                  <c:v>20.16</c:v>
                </c:pt>
                <c:pt idx="37">
                  <c:v>20.170000000000002</c:v>
                </c:pt>
                <c:pt idx="38">
                  <c:v>20.18</c:v>
                </c:pt>
                <c:pt idx="39">
                  <c:v>20.190000000000001</c:v>
                </c:pt>
                <c:pt idx="40">
                  <c:v>20.2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1211-4E56-92EA-DE19ECF3879C}"/>
            </c:ext>
          </c:extLst>
        </c:ser>
        <c:ser>
          <c:idx val="4"/>
          <c:order val="4"/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xVal>
            <c:numRef>
              <c:f>'[7]Dr, Phi'!$B$49:$B$50</c:f>
              <c:numCache>
                <c:formatCode>General</c:formatCode>
                <c:ptCount val="2"/>
                <c:pt idx="0">
                  <c:v>15</c:v>
                </c:pt>
                <c:pt idx="1">
                  <c:v>15</c:v>
                </c:pt>
              </c:numCache>
            </c:numRef>
          </c:xVal>
          <c:yVal>
            <c:numRef>
              <c:f>'[7]Dr, Phi'!$C$49:$C$50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11-4E56-92EA-DE19ECF3879C}"/>
            </c:ext>
          </c:extLst>
        </c:ser>
        <c:ser>
          <c:idx val="5"/>
          <c:order val="5"/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xVal>
            <c:numRef>
              <c:f>'[7]Dr, Phi'!$E$49:$E$50</c:f>
              <c:numCache>
                <c:formatCode>General</c:formatCode>
                <c:ptCount val="2"/>
                <c:pt idx="0">
                  <c:v>35</c:v>
                </c:pt>
                <c:pt idx="1">
                  <c:v>35</c:v>
                </c:pt>
              </c:numCache>
            </c:numRef>
          </c:xVal>
          <c:yVal>
            <c:numRef>
              <c:f>'[7]Dr, Phi'!$F$49:$F$50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11-4E56-92EA-DE19ECF3879C}"/>
            </c:ext>
          </c:extLst>
        </c:ser>
        <c:ser>
          <c:idx val="6"/>
          <c:order val="6"/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xVal>
            <c:numRef>
              <c:f>'[7]Dr, Phi'!$H$49:$H$50</c:f>
              <c:numCache>
                <c:formatCode>General</c:formatCode>
                <c:ptCount val="2"/>
                <c:pt idx="0">
                  <c:v>65</c:v>
                </c:pt>
                <c:pt idx="1">
                  <c:v>65</c:v>
                </c:pt>
              </c:numCache>
            </c:numRef>
          </c:xVal>
          <c:yVal>
            <c:numRef>
              <c:f>'[7]Dr, Phi'!$I$49:$I$50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11-4E56-92EA-DE19ECF3879C}"/>
            </c:ext>
          </c:extLst>
        </c:ser>
        <c:ser>
          <c:idx val="7"/>
          <c:order val="7"/>
          <c:tx>
            <c:strRef>
              <c:f>'[7]Dr, Phi'!$K$49:$K$50</c:f>
              <c:strCache>
                <c:ptCount val="1"/>
                <c:pt idx="0">
                  <c:v>85 85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xVal>
            <c:numRef>
              <c:f>'[7]Dr, Phi'!$K$49:$K$50</c:f>
              <c:numCache>
                <c:formatCode>General</c:formatCode>
                <c:ptCount val="2"/>
                <c:pt idx="0">
                  <c:v>85</c:v>
                </c:pt>
                <c:pt idx="1">
                  <c:v>85</c:v>
                </c:pt>
              </c:numCache>
            </c:numRef>
          </c:xVal>
          <c:yVal>
            <c:numRef>
              <c:f>'[7]Dr, Phi'!$L$49:$L$50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11-4E56-92EA-DE19ECF3879C}"/>
            </c:ext>
          </c:extLst>
        </c:ser>
        <c:ser>
          <c:idx val="2"/>
          <c:order val="8"/>
          <c:spPr>
            <a:ln w="15875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8-1211-4E56-92EA-DE19ECF3879C}"/>
            </c:ext>
          </c:extLst>
        </c:ser>
        <c:ser>
          <c:idx val="1"/>
          <c:order val="9"/>
          <c:spPr>
            <a:ln w="12700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'CPTSPT2 Jeff. (Togliani Elab.)'!$BL$16:$BL$43</c:f>
              <c:numCache>
                <c:formatCode>0</c:formatCode>
                <c:ptCount val="28"/>
                <c:pt idx="2">
                  <c:v>55.308256922795948</c:v>
                </c:pt>
                <c:pt idx="7">
                  <c:v>54.591235620796198</c:v>
                </c:pt>
                <c:pt idx="8">
                  <c:v>54.042200288398526</c:v>
                </c:pt>
                <c:pt idx="9">
                  <c:v>47.059887857443087</c:v>
                </c:pt>
                <c:pt idx="10">
                  <c:v>64.713666551749327</c:v>
                </c:pt>
                <c:pt idx="11">
                  <c:v>63.263611537406362</c:v>
                </c:pt>
                <c:pt idx="13">
                  <c:v>49.821661912100708</c:v>
                </c:pt>
                <c:pt idx="14">
                  <c:v>58.25868923558393</c:v>
                </c:pt>
                <c:pt idx="15">
                  <c:v>59.755142701776734</c:v>
                </c:pt>
                <c:pt idx="16">
                  <c:v>53.903970211301441</c:v>
                </c:pt>
                <c:pt idx="17">
                  <c:v>63.943725448427593</c:v>
                </c:pt>
                <c:pt idx="18">
                  <c:v>63.405411167243386</c:v>
                </c:pt>
                <c:pt idx="19">
                  <c:v>51.080000186550791</c:v>
                </c:pt>
                <c:pt idx="20">
                  <c:v>56.434900236984944</c:v>
                </c:pt>
                <c:pt idx="22">
                  <c:v>57.843513932863665</c:v>
                </c:pt>
                <c:pt idx="23">
                  <c:v>57.392677640575165</c:v>
                </c:pt>
                <c:pt idx="24">
                  <c:v>67.816283150903004</c:v>
                </c:pt>
                <c:pt idx="26">
                  <c:v>56.719687591270038</c:v>
                </c:pt>
                <c:pt idx="27">
                  <c:v>82.904000967575641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74-417A-A9D5-4C8DCBC8A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02400"/>
        <c:axId val="510504320"/>
      </c:scatterChart>
      <c:valAx>
        <c:axId val="510502400"/>
        <c:scaling>
          <c:orientation val="minMax"/>
          <c:max val="100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chemeClr val="tx1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 sz="1400" b="0" i="0" u="none" strike="noStrike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I</a:t>
                </a:r>
                <a:r>
                  <a:rPr lang="it-IT" sz="1500" b="0" i="0" u="none" strike="noStrike" baseline="-2500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</a:t>
                </a:r>
                <a:r>
                  <a:rPr lang="it-IT" sz="1400" b="0" i="0" u="none" strike="noStrike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 </a:t>
                </a:r>
                <a:r>
                  <a:rPr lang="it-IT" sz="1400" b="0" i="0" u="none" strike="noStrike" baseline="0">
                    <a:solidFill>
                      <a:schemeClr val="tx1"/>
                    </a:solidFill>
                    <a:latin typeface="Tahoma"/>
                    <a:ea typeface="Tahoma"/>
                    <a:cs typeface="Tahoma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48298221171657718"/>
              <c:y val="5.2840202792240547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510504320"/>
        <c:crossesAt val="0"/>
        <c:crossBetween val="midCat"/>
        <c:majorUnit val="20"/>
        <c:minorUnit val="5"/>
      </c:valAx>
      <c:valAx>
        <c:axId val="510504320"/>
        <c:scaling>
          <c:orientation val="maxMin"/>
          <c:max val="30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1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 sz="1200">
                    <a:solidFill>
                      <a:schemeClr val="tx1"/>
                    </a:solidFill>
                  </a:rPr>
                  <a:t>Depth (m)</a:t>
                </a:r>
              </a:p>
            </c:rich>
          </c:tx>
          <c:layout>
            <c:manualLayout>
              <c:xMode val="edge"/>
              <c:yMode val="edge"/>
              <c:x val="2.5263223806765704E-2"/>
              <c:y val="0.488299605871741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1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510502400"/>
        <c:crossesAt val="0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808080"/>
          </a:solidFill>
          <a:latin typeface="Tahoma"/>
          <a:ea typeface="Tahoma"/>
          <a:cs typeface="Tahoma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</a:t>
            </a:r>
            <a:r>
              <a:rPr lang="en-US" sz="1600" baseline="-25000"/>
              <a:t>p </a:t>
            </a:r>
            <a:r>
              <a:rPr lang="en-US"/>
              <a:t>(kPa) &amp; q</a:t>
            </a:r>
            <a:r>
              <a:rPr lang="en-US" sz="1600" baseline="-25000"/>
              <a:t>c</a:t>
            </a:r>
            <a:r>
              <a:rPr lang="en-US"/>
              <a:t> (bar)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6"/>
          <c:order val="0"/>
          <c:spPr>
            <a:ln w="22225" cap="rnd">
              <a:solidFill>
                <a:srgbClr val="00B0F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(bar)'!$AB$3:$AB$16</c:f>
              <c:numCache>
                <c:formatCode>0.00</c:formatCode>
                <c:ptCount val="14"/>
                <c:pt idx="0">
                  <c:v>8.0475661391550002</c:v>
                </c:pt>
                <c:pt idx="1">
                  <c:v>10.332052090527799</c:v>
                </c:pt>
                <c:pt idx="2">
                  <c:v>29.179664274346099</c:v>
                </c:pt>
                <c:pt idx="3">
                  <c:v>56.448755292633798</c:v>
                </c:pt>
                <c:pt idx="4">
                  <c:v>63.623054362731899</c:v>
                </c:pt>
                <c:pt idx="5">
                  <c:v>87.3146452058497</c:v>
                </c:pt>
                <c:pt idx="6">
                  <c:v>80.205479314935403</c:v>
                </c:pt>
                <c:pt idx="7">
                  <c:v>44.531795841966698</c:v>
                </c:pt>
                <c:pt idx="8">
                  <c:v>54.3837922785101</c:v>
                </c:pt>
                <c:pt idx="9">
                  <c:v>50.4758015274817</c:v>
                </c:pt>
                <c:pt idx="10">
                  <c:v>103.67513488083399</c:v>
                </c:pt>
                <c:pt idx="11">
                  <c:v>134.05131978018699</c:v>
                </c:pt>
                <c:pt idx="12">
                  <c:v>171.112098735774</c:v>
                </c:pt>
                <c:pt idx="13">
                  <c:v>197.466912905518</c:v>
                </c:pt>
              </c:numCache>
            </c:numRef>
          </c:xVal>
          <c:yVal>
            <c:numRef>
              <c:f>'fp measured (kPa), qc (bar)'!$AA$3:$AA$16</c:f>
              <c:numCache>
                <c:formatCode>0.00</c:formatCode>
                <c:ptCount val="14"/>
                <c:pt idx="0">
                  <c:v>0.30935006956795302</c:v>
                </c:pt>
                <c:pt idx="1">
                  <c:v>1.69494409577385</c:v>
                </c:pt>
                <c:pt idx="2">
                  <c:v>4.3918601043016601</c:v>
                </c:pt>
                <c:pt idx="3">
                  <c:v>5.5686515920451001</c:v>
                </c:pt>
                <c:pt idx="4">
                  <c:v>6.4459025254504496</c:v>
                </c:pt>
                <c:pt idx="5">
                  <c:v>7.4363132238281597</c:v>
                </c:pt>
                <c:pt idx="6">
                  <c:v>8.2617138624462605</c:v>
                </c:pt>
                <c:pt idx="7">
                  <c:v>9.0464750808277703</c:v>
                </c:pt>
                <c:pt idx="8">
                  <c:v>9.9216239752565496</c:v>
                </c:pt>
                <c:pt idx="9">
                  <c:v>12.7625296537644</c:v>
                </c:pt>
                <c:pt idx="10">
                  <c:v>15.117163648739099</c:v>
                </c:pt>
                <c:pt idx="11">
                  <c:v>15.8500745723351</c:v>
                </c:pt>
                <c:pt idx="12">
                  <c:v>16.325485721149601</c:v>
                </c:pt>
                <c:pt idx="13">
                  <c:v>16.9354273645435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5C8F-47EB-891A-BE03F6B73637}"/>
            </c:ext>
          </c:extLst>
        </c:ser>
        <c:ser>
          <c:idx val="7"/>
          <c:order val="1"/>
          <c:spPr>
            <a:ln w="22225" cap="rnd">
              <a:solidFill>
                <a:srgbClr val="FF0066"/>
              </a:solidFill>
            </a:ln>
            <a:effectLst>
              <a:glow rad="139700">
                <a:schemeClr val="accent2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(bar)'!$Y$3:$Y$84</c:f>
              <c:numCache>
                <c:formatCode>0.00</c:formatCode>
                <c:ptCount val="82"/>
                <c:pt idx="0">
                  <c:v>11.6595911239574</c:v>
                </c:pt>
                <c:pt idx="1">
                  <c:v>29.280703339053602</c:v>
                </c:pt>
                <c:pt idx="2">
                  <c:v>64.643362538764706</c:v>
                </c:pt>
                <c:pt idx="3">
                  <c:v>33.142143136723796</c:v>
                </c:pt>
                <c:pt idx="4">
                  <c:v>117.58949808809801</c:v>
                </c:pt>
                <c:pt idx="5">
                  <c:v>25.193448348538002</c:v>
                </c:pt>
                <c:pt idx="6">
                  <c:v>17.2447535603525</c:v>
                </c:pt>
                <c:pt idx="7">
                  <c:v>17.1469003101192</c:v>
                </c:pt>
                <c:pt idx="8">
                  <c:v>22.912714900792</c:v>
                </c:pt>
                <c:pt idx="9">
                  <c:v>18.825459910275899</c:v>
                </c:pt>
                <c:pt idx="10">
                  <c:v>62.031433474844199</c:v>
                </c:pt>
                <c:pt idx="11">
                  <c:v>38.4111643031342</c:v>
                </c:pt>
                <c:pt idx="12">
                  <c:v>77.635263300514595</c:v>
                </c:pt>
                <c:pt idx="13">
                  <c:v>144.371179959654</c:v>
                </c:pt>
                <c:pt idx="14">
                  <c:v>266.13825911540698</c:v>
                </c:pt>
                <c:pt idx="15">
                  <c:v>336.82594164935404</c:v>
                </c:pt>
                <c:pt idx="16">
                  <c:v>391.78935958811303</c:v>
                </c:pt>
                <c:pt idx="17">
                  <c:v>305.27203203564801</c:v>
                </c:pt>
                <c:pt idx="18">
                  <c:v>338.60988167283898</c:v>
                </c:pt>
                <c:pt idx="19">
                  <c:v>322.84045403908101</c:v>
                </c:pt>
                <c:pt idx="20">
                  <c:v>275.59238852256601</c:v>
                </c:pt>
                <c:pt idx="21">
                  <c:v>199.00340228223899</c:v>
                </c:pt>
                <c:pt idx="22">
                  <c:v>316.76602535151903</c:v>
                </c:pt>
                <c:pt idx="23">
                  <c:v>291.14352813657302</c:v>
                </c:pt>
                <c:pt idx="24">
                  <c:v>188.93204468129898</c:v>
                </c:pt>
                <c:pt idx="25">
                  <c:v>220.26766627525402</c:v>
                </c:pt>
                <c:pt idx="26">
                  <c:v>88.594827326648996</c:v>
                </c:pt>
                <c:pt idx="27">
                  <c:v>143.54319091921801</c:v>
                </c:pt>
                <c:pt idx="28">
                  <c:v>157.26522747117099</c:v>
                </c:pt>
                <c:pt idx="29">
                  <c:v>23.575106133140501</c:v>
                </c:pt>
                <c:pt idx="30">
                  <c:v>104.063168036612</c:v>
                </c:pt>
                <c:pt idx="31">
                  <c:v>145.304549423418</c:v>
                </c:pt>
                <c:pt idx="32">
                  <c:v>172.726041008039</c:v>
                </c:pt>
                <c:pt idx="33">
                  <c:v>182.451148646614</c:v>
                </c:pt>
                <c:pt idx="34">
                  <c:v>194.14837563604601</c:v>
                </c:pt>
                <c:pt idx="35">
                  <c:v>256.977689458947</c:v>
                </c:pt>
                <c:pt idx="36">
                  <c:v>302.06545629723303</c:v>
                </c:pt>
                <c:pt idx="37">
                  <c:v>252.83021708367201</c:v>
                </c:pt>
                <c:pt idx="38">
                  <c:v>295.93833739800698</c:v>
                </c:pt>
                <c:pt idx="39">
                  <c:v>270.32336735615502</c:v>
                </c:pt>
                <c:pt idx="40">
                  <c:v>511.855297624424</c:v>
                </c:pt>
                <c:pt idx="41">
                  <c:v>350.72110318248906</c:v>
                </c:pt>
                <c:pt idx="42">
                  <c:v>448.85285882034196</c:v>
                </c:pt>
                <c:pt idx="43">
                  <c:v>338.73784361545199</c:v>
                </c:pt>
                <c:pt idx="44">
                  <c:v>456.560684069491</c:v>
                </c:pt>
                <c:pt idx="45">
                  <c:v>393.61093547707196</c:v>
                </c:pt>
                <c:pt idx="46">
                  <c:v>318.87363381808302</c:v>
                </c:pt>
                <c:pt idx="47">
                  <c:v>446.50438081474101</c:v>
                </c:pt>
                <c:pt idx="48">
                  <c:v>526.96986119892802</c:v>
                </c:pt>
                <c:pt idx="49">
                  <c:v>636.92680576882606</c:v>
                </c:pt>
                <c:pt idx="50">
                  <c:v>387.39349050070803</c:v>
                </c:pt>
                <c:pt idx="51">
                  <c:v>387.27305573118997</c:v>
                </c:pt>
                <c:pt idx="52">
                  <c:v>630.79968686959899</c:v>
                </c:pt>
                <c:pt idx="53">
                  <c:v>422.51528016138303</c:v>
                </c:pt>
                <c:pt idx="54">
                  <c:v>282.841056212929</c:v>
                </c:pt>
                <c:pt idx="55">
                  <c:v>324.05232890735596</c:v>
                </c:pt>
                <c:pt idx="56">
                  <c:v>339.68626742540602</c:v>
                </c:pt>
                <c:pt idx="57">
                  <c:v>485.01339836810899</c:v>
                </c:pt>
                <c:pt idx="58">
                  <c:v>453.50465179297203</c:v>
                </c:pt>
                <c:pt idx="59">
                  <c:v>376.84792099479205</c:v>
                </c:pt>
                <c:pt idx="60">
                  <c:v>392.51196820522097</c:v>
                </c:pt>
                <c:pt idx="61">
                  <c:v>478.931442507452</c:v>
                </c:pt>
                <c:pt idx="62">
                  <c:v>142.828109475205</c:v>
                </c:pt>
                <c:pt idx="63">
                  <c:v>203.70035829343902</c:v>
                </c:pt>
                <c:pt idx="64">
                  <c:v>209.488754403396</c:v>
                </c:pt>
                <c:pt idx="65">
                  <c:v>238.87483816577901</c:v>
                </c:pt>
                <c:pt idx="66">
                  <c:v>339.03140336615201</c:v>
                </c:pt>
                <c:pt idx="67">
                  <c:v>441.09987053262302</c:v>
                </c:pt>
                <c:pt idx="68">
                  <c:v>332.99461054406402</c:v>
                </c:pt>
                <c:pt idx="69">
                  <c:v>272.00192695631199</c:v>
                </c:pt>
                <c:pt idx="70">
                  <c:v>238.49095233794</c:v>
                </c:pt>
                <c:pt idx="71">
                  <c:v>201.073374883329</c:v>
                </c:pt>
                <c:pt idx="72">
                  <c:v>283.533556137657</c:v>
                </c:pt>
                <c:pt idx="73">
                  <c:v>397.47990244783699</c:v>
                </c:pt>
                <c:pt idx="74">
                  <c:v>145.92177761719799</c:v>
                </c:pt>
                <c:pt idx="75">
                  <c:v>193.00424532562499</c:v>
                </c:pt>
                <c:pt idx="76">
                  <c:v>275.48700809923901</c:v>
                </c:pt>
                <c:pt idx="77">
                  <c:v>175.25517116791602</c:v>
                </c:pt>
                <c:pt idx="78">
                  <c:v>287.17670791557498</c:v>
                </c:pt>
                <c:pt idx="79">
                  <c:v>371.639117213139</c:v>
                </c:pt>
                <c:pt idx="80">
                  <c:v>522.897660554602</c:v>
                </c:pt>
                <c:pt idx="81">
                  <c:v>573.96200283021699</c:v>
                </c:pt>
              </c:numCache>
            </c:numRef>
          </c:xVal>
          <c:yVal>
            <c:numRef>
              <c:f>'fp measured (kPa), qc (bar)'!$X$3:$X$84</c:f>
              <c:numCache>
                <c:formatCode>0.00</c:formatCode>
                <c:ptCount val="82"/>
                <c:pt idx="0">
                  <c:v>0.67153674765864102</c:v>
                </c:pt>
                <c:pt idx="1">
                  <c:v>1.03149871034603</c:v>
                </c:pt>
                <c:pt idx="2">
                  <c:v>1.0362408293941101</c:v>
                </c:pt>
                <c:pt idx="3">
                  <c:v>1.43431537851746</c:v>
                </c:pt>
                <c:pt idx="4">
                  <c:v>1.62443922560415</c:v>
                </c:pt>
                <c:pt idx="5">
                  <c:v>1.96964792902332</c:v>
                </c:pt>
                <c:pt idx="6">
                  <c:v>2.50498047953048</c:v>
                </c:pt>
                <c:pt idx="7">
                  <c:v>3.0860656971664402</c:v>
                </c:pt>
                <c:pt idx="8">
                  <c:v>3.8467367195593001</c:v>
                </c:pt>
                <c:pt idx="9">
                  <c:v>4.7848859382365898</c:v>
                </c:pt>
                <c:pt idx="10">
                  <c:v>4.8800795873112497</c:v>
                </c:pt>
                <c:pt idx="11">
                  <c:v>5.1451113519813996</c:v>
                </c:pt>
                <c:pt idx="12">
                  <c:v>5.5526701392035198</c:v>
                </c:pt>
                <c:pt idx="13">
                  <c:v>5.91921837834622</c:v>
                </c:pt>
                <c:pt idx="14">
                  <c:v>6.1590466584375001</c:v>
                </c:pt>
                <c:pt idx="15">
                  <c:v>6.3920252110121396</c:v>
                </c:pt>
                <c:pt idx="16">
                  <c:v>6.6675950180146897</c:v>
                </c:pt>
                <c:pt idx="17">
                  <c:v>7.1029918004003996</c:v>
                </c:pt>
                <c:pt idx="18">
                  <c:v>7.4650613715524496</c:v>
                </c:pt>
                <c:pt idx="19">
                  <c:v>7.7758458033514097</c:v>
                </c:pt>
                <c:pt idx="20">
                  <c:v>8.35060819558689</c:v>
                </c:pt>
                <c:pt idx="21">
                  <c:v>8.1615381527312305</c:v>
                </c:pt>
                <c:pt idx="22">
                  <c:v>8.8478281596567907</c:v>
                </c:pt>
                <c:pt idx="23">
                  <c:v>9.3360907877453805</c:v>
                </c:pt>
                <c:pt idx="24">
                  <c:v>9.6352833729757101</c:v>
                </c:pt>
                <c:pt idx="25">
                  <c:v>10.2205838075449</c:v>
                </c:pt>
                <c:pt idx="26">
                  <c:v>10.4711257640082</c:v>
                </c:pt>
                <c:pt idx="27">
                  <c:v>10.8360932968024</c:v>
                </c:pt>
                <c:pt idx="28">
                  <c:v>11.016732905790301</c:v>
                </c:pt>
                <c:pt idx="29">
                  <c:v>11.5799034514597</c:v>
                </c:pt>
                <c:pt idx="30">
                  <c:v>11.9482958480123</c:v>
                </c:pt>
                <c:pt idx="31">
                  <c:v>12.0432260460256</c:v>
                </c:pt>
                <c:pt idx="32">
                  <c:v>12.538601852689601</c:v>
                </c:pt>
                <c:pt idx="33">
                  <c:v>13.1210043256166</c:v>
                </c:pt>
                <c:pt idx="34">
                  <c:v>13.658971386707201</c:v>
                </c:pt>
                <c:pt idx="35">
                  <c:v>13.8908961350482</c:v>
                </c:pt>
                <c:pt idx="36">
                  <c:v>14.478040727024601</c:v>
                </c:pt>
                <c:pt idx="37">
                  <c:v>15.1866362568882</c:v>
                </c:pt>
                <c:pt idx="38">
                  <c:v>15.862915123597499</c:v>
                </c:pt>
                <c:pt idx="39">
                  <c:v>16.306478888789599</c:v>
                </c:pt>
                <c:pt idx="40">
                  <c:v>17.009366312388</c:v>
                </c:pt>
                <c:pt idx="41">
                  <c:v>17.211257640081602</c:v>
                </c:pt>
                <c:pt idx="42">
                  <c:v>17.805515410633401</c:v>
                </c:pt>
                <c:pt idx="43">
                  <c:v>18.371847369001198</c:v>
                </c:pt>
                <c:pt idx="44">
                  <c:v>18.7005464727679</c:v>
                </c:pt>
                <c:pt idx="45">
                  <c:v>19.183803530747099</c:v>
                </c:pt>
                <c:pt idx="46">
                  <c:v>19.665479882376498</c:v>
                </c:pt>
                <c:pt idx="47">
                  <c:v>20.084893967222101</c:v>
                </c:pt>
                <c:pt idx="48">
                  <c:v>20.5873829524588</c:v>
                </c:pt>
                <c:pt idx="49">
                  <c:v>20.959727114885801</c:v>
                </c:pt>
                <c:pt idx="50">
                  <c:v>21.105064282059502</c:v>
                </c:pt>
                <c:pt idx="51">
                  <c:v>21.820246088379701</c:v>
                </c:pt>
                <c:pt idx="52">
                  <c:v>22.344601511457402</c:v>
                </c:pt>
                <c:pt idx="53">
                  <c:v>22.540170013750501</c:v>
                </c:pt>
                <c:pt idx="54">
                  <c:v>23.638936560985901</c:v>
                </c:pt>
                <c:pt idx="55">
                  <c:v>23.912662210579899</c:v>
                </c:pt>
                <c:pt idx="56">
                  <c:v>24.406457310892801</c:v>
                </c:pt>
                <c:pt idx="57">
                  <c:v>24.738844729474</c:v>
                </c:pt>
                <c:pt idx="58">
                  <c:v>25.181618141491199</c:v>
                </c:pt>
                <c:pt idx="59">
                  <c:v>25.3948378646908</c:v>
                </c:pt>
                <c:pt idx="60">
                  <c:v>25.709837513424301</c:v>
                </c:pt>
                <c:pt idx="61">
                  <c:v>25.8555259486746</c:v>
                </c:pt>
                <c:pt idx="62">
                  <c:v>26.749151938498901</c:v>
                </c:pt>
                <c:pt idx="63">
                  <c:v>26.936114372885999</c:v>
                </c:pt>
                <c:pt idx="64">
                  <c:v>27.562688806592</c:v>
                </c:pt>
                <c:pt idx="65">
                  <c:v>28.0583280643121</c:v>
                </c:pt>
                <c:pt idx="66">
                  <c:v>28.295258382762501</c:v>
                </c:pt>
                <c:pt idx="67">
                  <c:v>28.8453441925353</c:v>
                </c:pt>
                <c:pt idx="68">
                  <c:v>29.143746424593299</c:v>
                </c:pt>
                <c:pt idx="69">
                  <c:v>29.6719657965251</c:v>
                </c:pt>
                <c:pt idx="70">
                  <c:v>30.3379700719595</c:v>
                </c:pt>
                <c:pt idx="71">
                  <c:v>30.869350856593499</c:v>
                </c:pt>
                <c:pt idx="72">
                  <c:v>31.1933078413069</c:v>
                </c:pt>
                <c:pt idx="73">
                  <c:v>31.20858800269</c:v>
                </c:pt>
                <c:pt idx="74">
                  <c:v>31.711252621966398</c:v>
                </c:pt>
                <c:pt idx="75">
                  <c:v>32.119865213420802</c:v>
                </c:pt>
                <c:pt idx="76">
                  <c:v>32.309725609450098</c:v>
                </c:pt>
                <c:pt idx="77">
                  <c:v>32.519783919952701</c:v>
                </c:pt>
                <c:pt idx="78">
                  <c:v>32.892391533437099</c:v>
                </c:pt>
                <c:pt idx="79">
                  <c:v>32.993117654734803</c:v>
                </c:pt>
                <c:pt idx="80">
                  <c:v>33.102801112013701</c:v>
                </c:pt>
                <c:pt idx="81">
                  <c:v>33.199048565322002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5C8F-47EB-891A-BE03F6B73637}"/>
            </c:ext>
          </c:extLst>
        </c:ser>
        <c:ser>
          <c:idx val="8"/>
          <c:order val="2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3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(bar)'!$V$3:$V$30</c:f>
              <c:numCache>
                <c:formatCode>0.00</c:formatCode>
                <c:ptCount val="28"/>
                <c:pt idx="0">
                  <c:v>8.7460725453858821</c:v>
                </c:pt>
                <c:pt idx="1">
                  <c:v>17.14229597039915</c:v>
                </c:pt>
                <c:pt idx="2">
                  <c:v>68.063556931414425</c:v>
                </c:pt>
                <c:pt idx="3">
                  <c:v>12.671973765794249</c:v>
                </c:pt>
                <c:pt idx="4">
                  <c:v>18.504544641978892</c:v>
                </c:pt>
                <c:pt idx="5">
                  <c:v>3.6821438375896105</c:v>
                </c:pt>
                <c:pt idx="6">
                  <c:v>11.16567537997917</c:v>
                </c:pt>
                <c:pt idx="7">
                  <c:v>83.889983628259813</c:v>
                </c:pt>
                <c:pt idx="8">
                  <c:v>84.730490702684193</c:v>
                </c:pt>
                <c:pt idx="9">
                  <c:v>67.145829643523058</c:v>
                </c:pt>
                <c:pt idx="10">
                  <c:v>134.79516896783417</c:v>
                </c:pt>
                <c:pt idx="11">
                  <c:v>131.04856965045923</c:v>
                </c:pt>
                <c:pt idx="12">
                  <c:v>41.69017079882552</c:v>
                </c:pt>
                <c:pt idx="13">
                  <c:v>83.681391210255271</c:v>
                </c:pt>
                <c:pt idx="14">
                  <c:v>117.18491112004075</c:v>
                </c:pt>
                <c:pt idx="15">
                  <c:v>126.32062238096944</c:v>
                </c:pt>
                <c:pt idx="16">
                  <c:v>104.01922995823945</c:v>
                </c:pt>
                <c:pt idx="17">
                  <c:v>153.4145961280598</c:v>
                </c:pt>
                <c:pt idx="18">
                  <c:v>152.89370725779466</c:v>
                </c:pt>
                <c:pt idx="19">
                  <c:v>98.028311888627087</c:v>
                </c:pt>
                <c:pt idx="20">
                  <c:v>122.15009223291078</c:v>
                </c:pt>
                <c:pt idx="21">
                  <c:v>76.227512127598843</c:v>
                </c:pt>
                <c:pt idx="22">
                  <c:v>132.44812921297276</c:v>
                </c:pt>
                <c:pt idx="23">
                  <c:v>132.20931152776029</c:v>
                </c:pt>
                <c:pt idx="24">
                  <c:v>198.01017077470516</c:v>
                </c:pt>
                <c:pt idx="25">
                  <c:v>40.064830853622908</c:v>
                </c:pt>
                <c:pt idx="26">
                  <c:v>134.11329432079853</c:v>
                </c:pt>
                <c:pt idx="27">
                  <c:v>288.66075361044057</c:v>
                </c:pt>
              </c:numCache>
            </c:numRef>
          </c:xVal>
          <c:yVal>
            <c:numRef>
              <c:f>'fp measured (kPa), qc (bar)'!$U$3:$U$30</c:f>
              <c:numCache>
                <c:formatCode>0.00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5C8F-47EB-891A-BE03F6B73637}"/>
            </c:ext>
          </c:extLst>
        </c:ser>
        <c:ser>
          <c:idx val="9"/>
          <c:order val="3"/>
          <c:spPr>
            <a:ln w="22225" cap="rnd">
              <a:solidFill>
                <a:schemeClr val="accent4">
                  <a:lumMod val="60000"/>
                </a:schemeClr>
              </a:solidFill>
            </a:ln>
            <a:effectLst>
              <a:glow rad="139700">
                <a:schemeClr val="accent4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(bar)'!$C$3:$C$30</c:f>
              <c:numCache>
                <c:formatCode>0.00</c:formatCode>
                <c:ptCount val="28"/>
                <c:pt idx="0">
                  <c:v>6.869688262533332</c:v>
                </c:pt>
                <c:pt idx="1">
                  <c:v>15.489390389307857</c:v>
                </c:pt>
                <c:pt idx="2">
                  <c:v>68.072758888711917</c:v>
                </c:pt>
                <c:pt idx="3">
                  <c:v>12.829015777506626</c:v>
                </c:pt>
                <c:pt idx="4">
                  <c:v>19.716380947759546</c:v>
                </c:pt>
                <c:pt idx="5">
                  <c:v>4.0833656832297711</c:v>
                </c:pt>
                <c:pt idx="6">
                  <c:v>12.711906263864247</c:v>
                </c:pt>
                <c:pt idx="7">
                  <c:v>101.39704436037299</c:v>
                </c:pt>
                <c:pt idx="8">
                  <c:v>104.7049277846331</c:v>
                </c:pt>
                <c:pt idx="9">
                  <c:v>84.520845320125048</c:v>
                </c:pt>
                <c:pt idx="10">
                  <c:v>172.85474694293475</c:v>
                </c:pt>
                <c:pt idx="11">
                  <c:v>170.5714796958186</c:v>
                </c:pt>
                <c:pt idx="12">
                  <c:v>55.237942875859702</c:v>
                </c:pt>
                <c:pt idx="13">
                  <c:v>112.20546069140966</c:v>
                </c:pt>
                <c:pt idx="14">
                  <c:v>159.09235361094159</c:v>
                </c:pt>
                <c:pt idx="15">
                  <c:v>173.5311648648927</c:v>
                </c:pt>
                <c:pt idx="16">
                  <c:v>144.34530127862973</c:v>
                </c:pt>
                <c:pt idx="17">
                  <c:v>214.74128459128195</c:v>
                </c:pt>
                <c:pt idx="18">
                  <c:v>215.77160893654343</c:v>
                </c:pt>
                <c:pt idx="19">
                  <c:v>139.59039723651017</c:v>
                </c:pt>
                <c:pt idx="20">
                  <c:v>175.2978428973492</c:v>
                </c:pt>
                <c:pt idx="21">
                  <c:v>110.30178662412638</c:v>
                </c:pt>
                <c:pt idx="22">
                  <c:v>192.99887223061756</c:v>
                </c:pt>
                <c:pt idx="23">
                  <c:v>194.01778023964334</c:v>
                </c:pt>
                <c:pt idx="24">
                  <c:v>292.38093324541097</c:v>
                </c:pt>
                <c:pt idx="25">
                  <c:v>59.564734309144725</c:v>
                </c:pt>
                <c:pt idx="26">
                  <c:v>200.44803162433428</c:v>
                </c:pt>
                <c:pt idx="27">
                  <c:v>542.69552154676364</c:v>
                </c:pt>
              </c:numCache>
            </c:numRef>
          </c:xVal>
          <c:yVal>
            <c:numRef>
              <c:f>'fp measured (kPa), qc (bar)'!$B$3:$B$30</c:f>
              <c:numCache>
                <c:formatCode>0.00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5C8F-47EB-891A-BE03F6B73637}"/>
            </c:ext>
          </c:extLst>
        </c:ser>
        <c:ser>
          <c:idx val="10"/>
          <c:order val="4"/>
          <c:spPr>
            <a:ln w="22225" cap="rnd">
              <a:solidFill>
                <a:schemeClr val="accent5">
                  <a:lumMod val="60000"/>
                </a:schemeClr>
              </a:solidFill>
            </a:ln>
            <a:effectLst>
              <a:glow rad="139700">
                <a:schemeClr val="accent5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(bar)'!$F$3:$F$30</c:f>
              <c:numCache>
                <c:formatCode>0.00</c:formatCode>
                <c:ptCount val="28"/>
                <c:pt idx="0">
                  <c:v>8.1109376617495546</c:v>
                </c:pt>
                <c:pt idx="1">
                  <c:v>17.168411382410067</c:v>
                </c:pt>
                <c:pt idx="2">
                  <c:v>69.651193382626658</c:v>
                </c:pt>
                <c:pt idx="3">
                  <c:v>13.042857919892072</c:v>
                </c:pt>
                <c:pt idx="4">
                  <c:v>18.979199100757388</c:v>
                </c:pt>
                <c:pt idx="5">
                  <c:v>3.7322420283436299</c:v>
                </c:pt>
                <c:pt idx="6">
                  <c:v>11.173469587845794</c:v>
                </c:pt>
                <c:pt idx="7">
                  <c:v>82.457840409359278</c:v>
                </c:pt>
                <c:pt idx="8">
                  <c:v>81.752605810087118</c:v>
                </c:pt>
                <c:pt idx="9">
                  <c:v>63.605978243195153</c:v>
                </c:pt>
                <c:pt idx="10">
                  <c:v>124.99500531770458</c:v>
                </c:pt>
                <c:pt idx="11">
                  <c:v>119.20081243856016</c:v>
                </c:pt>
                <c:pt idx="12">
                  <c:v>36.030254781635989</c:v>
                </c:pt>
                <c:pt idx="13">
                  <c:v>68.870219562644351</c:v>
                </c:pt>
                <c:pt idx="14">
                  <c:v>91.570345960700593</c:v>
                </c:pt>
                <c:pt idx="15">
                  <c:v>93.87518647038479</c:v>
                </c:pt>
                <c:pt idx="16">
                  <c:v>73.997786023859916</c:v>
                </c:pt>
                <c:pt idx="17">
                  <c:v>105.06971864719679</c:v>
                </c:pt>
                <c:pt idx="18">
                  <c:v>100.97291919011784</c:v>
                </c:pt>
                <c:pt idx="19">
                  <c:v>62.176312566207613</c:v>
                </c:pt>
                <c:pt idx="20">
                  <c:v>74.779091673913172</c:v>
                </c:pt>
                <c:pt idx="21">
                  <c:v>44.922830082373125</c:v>
                </c:pt>
                <c:pt idx="22">
                  <c:v>75.552587052987917</c:v>
                </c:pt>
                <c:pt idx="23">
                  <c:v>72.948856422481114</c:v>
                </c:pt>
                <c:pt idx="24">
                  <c:v>106.09762094356159</c:v>
                </c:pt>
                <c:pt idx="25">
                  <c:v>20.776523913737211</c:v>
                </c:pt>
                <c:pt idx="26">
                  <c:v>67.786525834300804</c:v>
                </c:pt>
                <c:pt idx="27">
                  <c:v>141.50197157320414</c:v>
                </c:pt>
              </c:numCache>
            </c:numRef>
          </c:xVal>
          <c:yVal>
            <c:numRef>
              <c:f>'fp measured (kPa), qc (bar)'!$E$3:$E$30</c:f>
              <c:numCache>
                <c:formatCode>0.00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5C8F-47EB-891A-BE03F6B73637}"/>
            </c:ext>
          </c:extLst>
        </c:ser>
        <c:ser>
          <c:idx val="11"/>
          <c:order val="5"/>
          <c:spPr>
            <a:ln w="22225" cap="rnd">
              <a:solidFill>
                <a:schemeClr val="accent6">
                  <a:lumMod val="60000"/>
                </a:schemeClr>
              </a:solidFill>
            </a:ln>
            <a:effectLst>
              <a:glow rad="139700">
                <a:schemeClr val="accent6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(bar)'!$I$3:$I$30</c:f>
              <c:numCache>
                <c:formatCode>0.00</c:formatCode>
                <c:ptCount val="28"/>
                <c:pt idx="0">
                  <c:v>7.7452367665816997</c:v>
                </c:pt>
                <c:pt idx="1">
                  <c:v>17.463528380102002</c:v>
                </c:pt>
                <c:pt idx="2">
                  <c:v>59.418347417092001</c:v>
                </c:pt>
                <c:pt idx="3">
                  <c:v>14.464086415816301</c:v>
                </c:pt>
                <c:pt idx="4">
                  <c:v>22.22925302933675</c:v>
                </c:pt>
                <c:pt idx="5">
                  <c:v>4.6037946428570953</c:v>
                </c:pt>
                <c:pt idx="6">
                  <c:v>14.33205117984695</c:v>
                </c:pt>
                <c:pt idx="7">
                  <c:v>88.5059590242345</c:v>
                </c:pt>
                <c:pt idx="8">
                  <c:v>91.393295599489988</c:v>
                </c:pt>
                <c:pt idx="9">
                  <c:v>73.775310905612002</c:v>
                </c:pt>
                <c:pt idx="10">
                  <c:v>150.87890625</c:v>
                </c:pt>
                <c:pt idx="11">
                  <c:v>148.8859215561225</c:v>
                </c:pt>
                <c:pt idx="12">
                  <c:v>48.21528220663275</c:v>
                </c:pt>
                <c:pt idx="13">
                  <c:v>97.940250318877503</c:v>
                </c:pt>
                <c:pt idx="14">
                  <c:v>138.86619100765299</c:v>
                </c:pt>
                <c:pt idx="15">
                  <c:v>151.46932796556101</c:v>
                </c:pt>
                <c:pt idx="16">
                  <c:v>125.9940011160715</c:v>
                </c:pt>
                <c:pt idx="17">
                  <c:v>187.44021045918348</c:v>
                </c:pt>
                <c:pt idx="18">
                  <c:v>188.33954480229602</c:v>
                </c:pt>
                <c:pt idx="19">
                  <c:v>121.8436104910715</c:v>
                </c:pt>
                <c:pt idx="20">
                  <c:v>153.011399872449</c:v>
                </c:pt>
                <c:pt idx="21">
                  <c:v>96.278599330356997</c:v>
                </c:pt>
                <c:pt idx="22">
                  <c:v>168.4620137117345</c:v>
                </c:pt>
                <c:pt idx="23">
                  <c:v>169.35138313137747</c:v>
                </c:pt>
                <c:pt idx="24">
                  <c:v>255.20916374362253</c:v>
                </c:pt>
                <c:pt idx="25">
                  <c:v>51.991988201530503</c:v>
                </c:pt>
                <c:pt idx="26">
                  <c:v>174.96412627550998</c:v>
                </c:pt>
                <c:pt idx="27">
                  <c:v>473.70007573341803</c:v>
                </c:pt>
              </c:numCache>
            </c:numRef>
          </c:xVal>
          <c:yVal>
            <c:numRef>
              <c:f>'fp measured (kPa), qc (bar)'!$H$3:$H$30</c:f>
              <c:numCache>
                <c:formatCode>0.00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5C8F-47EB-891A-BE03F6B73637}"/>
            </c:ext>
          </c:extLst>
        </c:ser>
        <c:ser>
          <c:idx val="1"/>
          <c:order val="6"/>
          <c:spPr>
            <a:ln w="22225" cap="rnd">
              <a:solidFill>
                <a:srgbClr val="00B0F0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(bar)'!$AB$3:$AB$16</c:f>
              <c:numCache>
                <c:formatCode>0.00</c:formatCode>
                <c:ptCount val="14"/>
                <c:pt idx="0">
                  <c:v>8.0475661391550002</c:v>
                </c:pt>
                <c:pt idx="1">
                  <c:v>10.332052090527799</c:v>
                </c:pt>
                <c:pt idx="2">
                  <c:v>29.179664274346099</c:v>
                </c:pt>
                <c:pt idx="3">
                  <c:v>56.448755292633798</c:v>
                </c:pt>
                <c:pt idx="4">
                  <c:v>63.623054362731899</c:v>
                </c:pt>
                <c:pt idx="5">
                  <c:v>87.3146452058497</c:v>
                </c:pt>
                <c:pt idx="6">
                  <c:v>80.205479314935403</c:v>
                </c:pt>
                <c:pt idx="7">
                  <c:v>44.531795841966698</c:v>
                </c:pt>
                <c:pt idx="8">
                  <c:v>54.3837922785101</c:v>
                </c:pt>
                <c:pt idx="9">
                  <c:v>50.4758015274817</c:v>
                </c:pt>
                <c:pt idx="10">
                  <c:v>103.67513488083399</c:v>
                </c:pt>
                <c:pt idx="11">
                  <c:v>134.05131978018699</c:v>
                </c:pt>
                <c:pt idx="12">
                  <c:v>171.112098735774</c:v>
                </c:pt>
                <c:pt idx="13">
                  <c:v>197.466912905518</c:v>
                </c:pt>
              </c:numCache>
            </c:numRef>
          </c:xVal>
          <c:yVal>
            <c:numRef>
              <c:f>'fp measured (kPa), qc (bar)'!$AA$3:$AA$16</c:f>
              <c:numCache>
                <c:formatCode>0.00</c:formatCode>
                <c:ptCount val="14"/>
                <c:pt idx="0">
                  <c:v>0.30935006956795302</c:v>
                </c:pt>
                <c:pt idx="1">
                  <c:v>1.69494409577385</c:v>
                </c:pt>
                <c:pt idx="2">
                  <c:v>4.3918601043016601</c:v>
                </c:pt>
                <c:pt idx="3">
                  <c:v>5.5686515920451001</c:v>
                </c:pt>
                <c:pt idx="4">
                  <c:v>6.4459025254504496</c:v>
                </c:pt>
                <c:pt idx="5">
                  <c:v>7.4363132238281597</c:v>
                </c:pt>
                <c:pt idx="6">
                  <c:v>8.2617138624462605</c:v>
                </c:pt>
                <c:pt idx="7">
                  <c:v>9.0464750808277703</c:v>
                </c:pt>
                <c:pt idx="8">
                  <c:v>9.9216239752565496</c:v>
                </c:pt>
                <c:pt idx="9">
                  <c:v>12.7625296537644</c:v>
                </c:pt>
                <c:pt idx="10">
                  <c:v>15.117163648739099</c:v>
                </c:pt>
                <c:pt idx="11">
                  <c:v>15.8500745723351</c:v>
                </c:pt>
                <c:pt idx="12">
                  <c:v>16.325485721149601</c:v>
                </c:pt>
                <c:pt idx="13">
                  <c:v>16.9354273645435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C8F-47EB-891A-BE03F6B73637}"/>
            </c:ext>
          </c:extLst>
        </c:ser>
        <c:ser>
          <c:idx val="3"/>
          <c:order val="7"/>
          <c:spPr>
            <a:ln w="22225" cap="rnd">
              <a:solidFill>
                <a:srgbClr val="FF0066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(bar)'!$Y$3:$Y$84</c:f>
              <c:numCache>
                <c:formatCode>0.00</c:formatCode>
                <c:ptCount val="82"/>
                <c:pt idx="0">
                  <c:v>11.6595911239574</c:v>
                </c:pt>
                <c:pt idx="1">
                  <c:v>29.280703339053602</c:v>
                </c:pt>
                <c:pt idx="2">
                  <c:v>64.643362538764706</c:v>
                </c:pt>
                <c:pt idx="3">
                  <c:v>33.142143136723796</c:v>
                </c:pt>
                <c:pt idx="4">
                  <c:v>117.58949808809801</c:v>
                </c:pt>
                <c:pt idx="5">
                  <c:v>25.193448348538002</c:v>
                </c:pt>
                <c:pt idx="6">
                  <c:v>17.2447535603525</c:v>
                </c:pt>
                <c:pt idx="7">
                  <c:v>17.1469003101192</c:v>
                </c:pt>
                <c:pt idx="8">
                  <c:v>22.912714900792</c:v>
                </c:pt>
                <c:pt idx="9">
                  <c:v>18.825459910275899</c:v>
                </c:pt>
                <c:pt idx="10">
                  <c:v>62.031433474844199</c:v>
                </c:pt>
                <c:pt idx="11">
                  <c:v>38.4111643031342</c:v>
                </c:pt>
                <c:pt idx="12">
                  <c:v>77.635263300514595</c:v>
                </c:pt>
                <c:pt idx="13">
                  <c:v>144.371179959654</c:v>
                </c:pt>
                <c:pt idx="14">
                  <c:v>266.13825911540698</c:v>
                </c:pt>
                <c:pt idx="15">
                  <c:v>336.82594164935404</c:v>
                </c:pt>
                <c:pt idx="16">
                  <c:v>391.78935958811303</c:v>
                </c:pt>
                <c:pt idx="17">
                  <c:v>305.27203203564801</c:v>
                </c:pt>
                <c:pt idx="18">
                  <c:v>338.60988167283898</c:v>
                </c:pt>
                <c:pt idx="19">
                  <c:v>322.84045403908101</c:v>
                </c:pt>
                <c:pt idx="20">
                  <c:v>275.59238852256601</c:v>
                </c:pt>
                <c:pt idx="21">
                  <c:v>199.00340228223899</c:v>
                </c:pt>
                <c:pt idx="22">
                  <c:v>316.76602535151903</c:v>
                </c:pt>
                <c:pt idx="23">
                  <c:v>291.14352813657302</c:v>
                </c:pt>
                <c:pt idx="24">
                  <c:v>188.93204468129898</c:v>
                </c:pt>
                <c:pt idx="25">
                  <c:v>220.26766627525402</c:v>
                </c:pt>
                <c:pt idx="26">
                  <c:v>88.594827326648996</c:v>
                </c:pt>
                <c:pt idx="27">
                  <c:v>143.54319091921801</c:v>
                </c:pt>
                <c:pt idx="28">
                  <c:v>157.26522747117099</c:v>
                </c:pt>
                <c:pt idx="29">
                  <c:v>23.575106133140501</c:v>
                </c:pt>
                <c:pt idx="30">
                  <c:v>104.063168036612</c:v>
                </c:pt>
                <c:pt idx="31">
                  <c:v>145.304549423418</c:v>
                </c:pt>
                <c:pt idx="32">
                  <c:v>172.726041008039</c:v>
                </c:pt>
                <c:pt idx="33">
                  <c:v>182.451148646614</c:v>
                </c:pt>
                <c:pt idx="34">
                  <c:v>194.14837563604601</c:v>
                </c:pt>
                <c:pt idx="35">
                  <c:v>256.977689458947</c:v>
                </c:pt>
                <c:pt idx="36">
                  <c:v>302.06545629723303</c:v>
                </c:pt>
                <c:pt idx="37">
                  <c:v>252.83021708367201</c:v>
                </c:pt>
                <c:pt idx="38">
                  <c:v>295.93833739800698</c:v>
                </c:pt>
                <c:pt idx="39">
                  <c:v>270.32336735615502</c:v>
                </c:pt>
                <c:pt idx="40">
                  <c:v>511.855297624424</c:v>
                </c:pt>
                <c:pt idx="41">
                  <c:v>350.72110318248906</c:v>
                </c:pt>
                <c:pt idx="42">
                  <c:v>448.85285882034196</c:v>
                </c:pt>
                <c:pt idx="43">
                  <c:v>338.73784361545199</c:v>
                </c:pt>
                <c:pt idx="44">
                  <c:v>456.560684069491</c:v>
                </c:pt>
                <c:pt idx="45">
                  <c:v>393.61093547707196</c:v>
                </c:pt>
                <c:pt idx="46">
                  <c:v>318.87363381808302</c:v>
                </c:pt>
                <c:pt idx="47">
                  <c:v>446.50438081474101</c:v>
                </c:pt>
                <c:pt idx="48">
                  <c:v>526.96986119892802</c:v>
                </c:pt>
                <c:pt idx="49">
                  <c:v>636.92680576882606</c:v>
                </c:pt>
                <c:pt idx="50">
                  <c:v>387.39349050070803</c:v>
                </c:pt>
                <c:pt idx="51">
                  <c:v>387.27305573118997</c:v>
                </c:pt>
                <c:pt idx="52">
                  <c:v>630.79968686959899</c:v>
                </c:pt>
                <c:pt idx="53">
                  <c:v>422.51528016138303</c:v>
                </c:pt>
                <c:pt idx="54">
                  <c:v>282.841056212929</c:v>
                </c:pt>
                <c:pt idx="55">
                  <c:v>324.05232890735596</c:v>
                </c:pt>
                <c:pt idx="56">
                  <c:v>339.68626742540602</c:v>
                </c:pt>
                <c:pt idx="57">
                  <c:v>485.01339836810899</c:v>
                </c:pt>
                <c:pt idx="58">
                  <c:v>453.50465179297203</c:v>
                </c:pt>
                <c:pt idx="59">
                  <c:v>376.84792099479205</c:v>
                </c:pt>
                <c:pt idx="60">
                  <c:v>392.51196820522097</c:v>
                </c:pt>
                <c:pt idx="61">
                  <c:v>478.931442507452</c:v>
                </c:pt>
                <c:pt idx="62">
                  <c:v>142.828109475205</c:v>
                </c:pt>
                <c:pt idx="63">
                  <c:v>203.70035829343902</c:v>
                </c:pt>
                <c:pt idx="64">
                  <c:v>209.488754403396</c:v>
                </c:pt>
                <c:pt idx="65">
                  <c:v>238.87483816577901</c:v>
                </c:pt>
                <c:pt idx="66">
                  <c:v>339.03140336615201</c:v>
                </c:pt>
                <c:pt idx="67">
                  <c:v>441.09987053262302</c:v>
                </c:pt>
                <c:pt idx="68">
                  <c:v>332.99461054406402</c:v>
                </c:pt>
                <c:pt idx="69">
                  <c:v>272.00192695631199</c:v>
                </c:pt>
                <c:pt idx="70">
                  <c:v>238.49095233794</c:v>
                </c:pt>
                <c:pt idx="71">
                  <c:v>201.073374883329</c:v>
                </c:pt>
                <c:pt idx="72">
                  <c:v>283.533556137657</c:v>
                </c:pt>
                <c:pt idx="73">
                  <c:v>397.47990244783699</c:v>
                </c:pt>
                <c:pt idx="74">
                  <c:v>145.92177761719799</c:v>
                </c:pt>
                <c:pt idx="75">
                  <c:v>193.00424532562499</c:v>
                </c:pt>
                <c:pt idx="76">
                  <c:v>275.48700809923901</c:v>
                </c:pt>
                <c:pt idx="77">
                  <c:v>175.25517116791602</c:v>
                </c:pt>
                <c:pt idx="78">
                  <c:v>287.17670791557498</c:v>
                </c:pt>
                <c:pt idx="79">
                  <c:v>371.639117213139</c:v>
                </c:pt>
                <c:pt idx="80">
                  <c:v>522.897660554602</c:v>
                </c:pt>
                <c:pt idx="81">
                  <c:v>573.96200283021699</c:v>
                </c:pt>
              </c:numCache>
            </c:numRef>
          </c:xVal>
          <c:yVal>
            <c:numRef>
              <c:f>'fp measured (kPa), qc (bar)'!$X$3:$X$84</c:f>
              <c:numCache>
                <c:formatCode>0.00</c:formatCode>
                <c:ptCount val="82"/>
                <c:pt idx="0">
                  <c:v>0.67153674765864102</c:v>
                </c:pt>
                <c:pt idx="1">
                  <c:v>1.03149871034603</c:v>
                </c:pt>
                <c:pt idx="2">
                  <c:v>1.0362408293941101</c:v>
                </c:pt>
                <c:pt idx="3">
                  <c:v>1.43431537851746</c:v>
                </c:pt>
                <c:pt idx="4">
                  <c:v>1.62443922560415</c:v>
                </c:pt>
                <c:pt idx="5">
                  <c:v>1.96964792902332</c:v>
                </c:pt>
                <c:pt idx="6">
                  <c:v>2.50498047953048</c:v>
                </c:pt>
                <c:pt idx="7">
                  <c:v>3.0860656971664402</c:v>
                </c:pt>
                <c:pt idx="8">
                  <c:v>3.8467367195593001</c:v>
                </c:pt>
                <c:pt idx="9">
                  <c:v>4.7848859382365898</c:v>
                </c:pt>
                <c:pt idx="10">
                  <c:v>4.8800795873112497</c:v>
                </c:pt>
                <c:pt idx="11">
                  <c:v>5.1451113519813996</c:v>
                </c:pt>
                <c:pt idx="12">
                  <c:v>5.5526701392035198</c:v>
                </c:pt>
                <c:pt idx="13">
                  <c:v>5.91921837834622</c:v>
                </c:pt>
                <c:pt idx="14">
                  <c:v>6.1590466584375001</c:v>
                </c:pt>
                <c:pt idx="15">
                  <c:v>6.3920252110121396</c:v>
                </c:pt>
                <c:pt idx="16">
                  <c:v>6.6675950180146897</c:v>
                </c:pt>
                <c:pt idx="17">
                  <c:v>7.1029918004003996</c:v>
                </c:pt>
                <c:pt idx="18">
                  <c:v>7.4650613715524496</c:v>
                </c:pt>
                <c:pt idx="19">
                  <c:v>7.7758458033514097</c:v>
                </c:pt>
                <c:pt idx="20">
                  <c:v>8.35060819558689</c:v>
                </c:pt>
                <c:pt idx="21">
                  <c:v>8.1615381527312305</c:v>
                </c:pt>
                <c:pt idx="22">
                  <c:v>8.8478281596567907</c:v>
                </c:pt>
                <c:pt idx="23">
                  <c:v>9.3360907877453805</c:v>
                </c:pt>
                <c:pt idx="24">
                  <c:v>9.6352833729757101</c:v>
                </c:pt>
                <c:pt idx="25">
                  <c:v>10.2205838075449</c:v>
                </c:pt>
                <c:pt idx="26">
                  <c:v>10.4711257640082</c:v>
                </c:pt>
                <c:pt idx="27">
                  <c:v>10.8360932968024</c:v>
                </c:pt>
                <c:pt idx="28">
                  <c:v>11.016732905790301</c:v>
                </c:pt>
                <c:pt idx="29">
                  <c:v>11.5799034514597</c:v>
                </c:pt>
                <c:pt idx="30">
                  <c:v>11.9482958480123</c:v>
                </c:pt>
                <c:pt idx="31">
                  <c:v>12.0432260460256</c:v>
                </c:pt>
                <c:pt idx="32">
                  <c:v>12.538601852689601</c:v>
                </c:pt>
                <c:pt idx="33">
                  <c:v>13.1210043256166</c:v>
                </c:pt>
                <c:pt idx="34">
                  <c:v>13.658971386707201</c:v>
                </c:pt>
                <c:pt idx="35">
                  <c:v>13.8908961350482</c:v>
                </c:pt>
                <c:pt idx="36">
                  <c:v>14.478040727024601</c:v>
                </c:pt>
                <c:pt idx="37">
                  <c:v>15.1866362568882</c:v>
                </c:pt>
                <c:pt idx="38">
                  <c:v>15.862915123597499</c:v>
                </c:pt>
                <c:pt idx="39">
                  <c:v>16.306478888789599</c:v>
                </c:pt>
                <c:pt idx="40">
                  <c:v>17.009366312388</c:v>
                </c:pt>
                <c:pt idx="41">
                  <c:v>17.211257640081602</c:v>
                </c:pt>
                <c:pt idx="42">
                  <c:v>17.805515410633401</c:v>
                </c:pt>
                <c:pt idx="43">
                  <c:v>18.371847369001198</c:v>
                </c:pt>
                <c:pt idx="44">
                  <c:v>18.7005464727679</c:v>
                </c:pt>
                <c:pt idx="45">
                  <c:v>19.183803530747099</c:v>
                </c:pt>
                <c:pt idx="46">
                  <c:v>19.665479882376498</c:v>
                </c:pt>
                <c:pt idx="47">
                  <c:v>20.084893967222101</c:v>
                </c:pt>
                <c:pt idx="48">
                  <c:v>20.5873829524588</c:v>
                </c:pt>
                <c:pt idx="49">
                  <c:v>20.959727114885801</c:v>
                </c:pt>
                <c:pt idx="50">
                  <c:v>21.105064282059502</c:v>
                </c:pt>
                <c:pt idx="51">
                  <c:v>21.820246088379701</c:v>
                </c:pt>
                <c:pt idx="52">
                  <c:v>22.344601511457402</c:v>
                </c:pt>
                <c:pt idx="53">
                  <c:v>22.540170013750501</c:v>
                </c:pt>
                <c:pt idx="54">
                  <c:v>23.638936560985901</c:v>
                </c:pt>
                <c:pt idx="55">
                  <c:v>23.912662210579899</c:v>
                </c:pt>
                <c:pt idx="56">
                  <c:v>24.406457310892801</c:v>
                </c:pt>
                <c:pt idx="57">
                  <c:v>24.738844729474</c:v>
                </c:pt>
                <c:pt idx="58">
                  <c:v>25.181618141491199</c:v>
                </c:pt>
                <c:pt idx="59">
                  <c:v>25.3948378646908</c:v>
                </c:pt>
                <c:pt idx="60">
                  <c:v>25.709837513424301</c:v>
                </c:pt>
                <c:pt idx="61">
                  <c:v>25.8555259486746</c:v>
                </c:pt>
                <c:pt idx="62">
                  <c:v>26.749151938498901</c:v>
                </c:pt>
                <c:pt idx="63">
                  <c:v>26.936114372885999</c:v>
                </c:pt>
                <c:pt idx="64">
                  <c:v>27.562688806592</c:v>
                </c:pt>
                <c:pt idx="65">
                  <c:v>28.0583280643121</c:v>
                </c:pt>
                <c:pt idx="66">
                  <c:v>28.295258382762501</c:v>
                </c:pt>
                <c:pt idx="67">
                  <c:v>28.8453441925353</c:v>
                </c:pt>
                <c:pt idx="68">
                  <c:v>29.143746424593299</c:v>
                </c:pt>
                <c:pt idx="69">
                  <c:v>29.6719657965251</c:v>
                </c:pt>
                <c:pt idx="70">
                  <c:v>30.3379700719595</c:v>
                </c:pt>
                <c:pt idx="71">
                  <c:v>30.869350856593499</c:v>
                </c:pt>
                <c:pt idx="72">
                  <c:v>31.1933078413069</c:v>
                </c:pt>
                <c:pt idx="73">
                  <c:v>31.20858800269</c:v>
                </c:pt>
                <c:pt idx="74">
                  <c:v>31.711252621966398</c:v>
                </c:pt>
                <c:pt idx="75">
                  <c:v>32.119865213420802</c:v>
                </c:pt>
                <c:pt idx="76">
                  <c:v>32.309725609450098</c:v>
                </c:pt>
                <c:pt idx="77">
                  <c:v>32.519783919952701</c:v>
                </c:pt>
                <c:pt idx="78">
                  <c:v>32.892391533437099</c:v>
                </c:pt>
                <c:pt idx="79">
                  <c:v>32.993117654734803</c:v>
                </c:pt>
                <c:pt idx="80">
                  <c:v>33.102801112013701</c:v>
                </c:pt>
                <c:pt idx="81">
                  <c:v>33.199048565322002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C8F-47EB-891A-BE03F6B73637}"/>
            </c:ext>
          </c:extLst>
        </c:ser>
        <c:ser>
          <c:idx val="4"/>
          <c:order val="8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(bar)'!$V$3:$V$30</c:f>
              <c:numCache>
                <c:formatCode>0.00</c:formatCode>
                <c:ptCount val="28"/>
                <c:pt idx="0">
                  <c:v>8.7460725453858821</c:v>
                </c:pt>
                <c:pt idx="1">
                  <c:v>17.14229597039915</c:v>
                </c:pt>
                <c:pt idx="2">
                  <c:v>68.063556931414425</c:v>
                </c:pt>
                <c:pt idx="3">
                  <c:v>12.671973765794249</c:v>
                </c:pt>
                <c:pt idx="4">
                  <c:v>18.504544641978892</c:v>
                </c:pt>
                <c:pt idx="5">
                  <c:v>3.6821438375896105</c:v>
                </c:pt>
                <c:pt idx="6">
                  <c:v>11.16567537997917</c:v>
                </c:pt>
                <c:pt idx="7">
                  <c:v>83.889983628259813</c:v>
                </c:pt>
                <c:pt idx="8">
                  <c:v>84.730490702684193</c:v>
                </c:pt>
                <c:pt idx="9">
                  <c:v>67.145829643523058</c:v>
                </c:pt>
                <c:pt idx="10">
                  <c:v>134.79516896783417</c:v>
                </c:pt>
                <c:pt idx="11">
                  <c:v>131.04856965045923</c:v>
                </c:pt>
                <c:pt idx="12">
                  <c:v>41.69017079882552</c:v>
                </c:pt>
                <c:pt idx="13">
                  <c:v>83.681391210255271</c:v>
                </c:pt>
                <c:pt idx="14">
                  <c:v>117.18491112004075</c:v>
                </c:pt>
                <c:pt idx="15">
                  <c:v>126.32062238096944</c:v>
                </c:pt>
                <c:pt idx="16">
                  <c:v>104.01922995823945</c:v>
                </c:pt>
                <c:pt idx="17">
                  <c:v>153.4145961280598</c:v>
                </c:pt>
                <c:pt idx="18">
                  <c:v>152.89370725779466</c:v>
                </c:pt>
                <c:pt idx="19">
                  <c:v>98.028311888627087</c:v>
                </c:pt>
                <c:pt idx="20">
                  <c:v>122.15009223291078</c:v>
                </c:pt>
                <c:pt idx="21">
                  <c:v>76.227512127598843</c:v>
                </c:pt>
                <c:pt idx="22">
                  <c:v>132.44812921297276</c:v>
                </c:pt>
                <c:pt idx="23">
                  <c:v>132.20931152776029</c:v>
                </c:pt>
                <c:pt idx="24">
                  <c:v>198.01017077470516</c:v>
                </c:pt>
                <c:pt idx="25">
                  <c:v>40.064830853622908</c:v>
                </c:pt>
                <c:pt idx="26">
                  <c:v>134.11329432079853</c:v>
                </c:pt>
                <c:pt idx="27">
                  <c:v>288.66075361044057</c:v>
                </c:pt>
              </c:numCache>
            </c:numRef>
          </c:xVal>
          <c:yVal>
            <c:numRef>
              <c:f>'fp measured (kPa), qc (bar)'!$U$3:$U$30</c:f>
              <c:numCache>
                <c:formatCode>0.00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C8F-47EB-891A-BE03F6B73637}"/>
            </c:ext>
          </c:extLst>
        </c:ser>
        <c:ser>
          <c:idx val="0"/>
          <c:order val="9"/>
          <c:spPr>
            <a:ln w="22225" cap="rnd">
              <a:solidFill>
                <a:srgbClr val="4472C4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(bar)'!$C$3:$C$30</c:f>
              <c:numCache>
                <c:formatCode>0.00</c:formatCode>
                <c:ptCount val="28"/>
                <c:pt idx="0">
                  <c:v>6.869688262533332</c:v>
                </c:pt>
                <c:pt idx="1">
                  <c:v>15.489390389307857</c:v>
                </c:pt>
                <c:pt idx="2">
                  <c:v>68.072758888711917</c:v>
                </c:pt>
                <c:pt idx="3">
                  <c:v>12.829015777506626</c:v>
                </c:pt>
                <c:pt idx="4">
                  <c:v>19.716380947759546</c:v>
                </c:pt>
                <c:pt idx="5">
                  <c:v>4.0833656832297711</c:v>
                </c:pt>
                <c:pt idx="6">
                  <c:v>12.711906263864247</c:v>
                </c:pt>
                <c:pt idx="7">
                  <c:v>101.39704436037299</c:v>
                </c:pt>
                <c:pt idx="8">
                  <c:v>104.7049277846331</c:v>
                </c:pt>
                <c:pt idx="9">
                  <c:v>84.520845320125048</c:v>
                </c:pt>
                <c:pt idx="10">
                  <c:v>172.85474694293475</c:v>
                </c:pt>
                <c:pt idx="11">
                  <c:v>170.5714796958186</c:v>
                </c:pt>
                <c:pt idx="12">
                  <c:v>55.237942875859702</c:v>
                </c:pt>
                <c:pt idx="13">
                  <c:v>112.20546069140966</c:v>
                </c:pt>
                <c:pt idx="14">
                  <c:v>159.09235361094159</c:v>
                </c:pt>
                <c:pt idx="15">
                  <c:v>173.5311648648927</c:v>
                </c:pt>
                <c:pt idx="16">
                  <c:v>144.34530127862973</c:v>
                </c:pt>
                <c:pt idx="17">
                  <c:v>214.74128459128195</c:v>
                </c:pt>
                <c:pt idx="18">
                  <c:v>215.77160893654343</c:v>
                </c:pt>
                <c:pt idx="19">
                  <c:v>139.59039723651017</c:v>
                </c:pt>
                <c:pt idx="20">
                  <c:v>175.2978428973492</c:v>
                </c:pt>
                <c:pt idx="21">
                  <c:v>110.30178662412638</c:v>
                </c:pt>
                <c:pt idx="22">
                  <c:v>192.99887223061756</c:v>
                </c:pt>
                <c:pt idx="23">
                  <c:v>194.01778023964334</c:v>
                </c:pt>
                <c:pt idx="24">
                  <c:v>292.38093324541097</c:v>
                </c:pt>
                <c:pt idx="25">
                  <c:v>59.564734309144725</c:v>
                </c:pt>
                <c:pt idx="26">
                  <c:v>200.44803162433428</c:v>
                </c:pt>
                <c:pt idx="27">
                  <c:v>542.69552154676364</c:v>
                </c:pt>
              </c:numCache>
            </c:numRef>
          </c:xVal>
          <c:yVal>
            <c:numRef>
              <c:f>'fp measured (kPa), qc (bar)'!$B$3:$B$30</c:f>
              <c:numCache>
                <c:formatCode>0.00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C8F-47EB-891A-BE03F6B73637}"/>
            </c:ext>
          </c:extLst>
        </c:ser>
        <c:ser>
          <c:idx val="2"/>
          <c:order val="10"/>
          <c:spPr>
            <a:ln w="22225" cap="rnd">
              <a:solidFill>
                <a:srgbClr val="A5A5A5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(bar)'!$F$3:$F$30</c:f>
              <c:numCache>
                <c:formatCode>0.00</c:formatCode>
                <c:ptCount val="28"/>
                <c:pt idx="0">
                  <c:v>8.1109376617495546</c:v>
                </c:pt>
                <c:pt idx="1">
                  <c:v>17.168411382410067</c:v>
                </c:pt>
                <c:pt idx="2">
                  <c:v>69.651193382626658</c:v>
                </c:pt>
                <c:pt idx="3">
                  <c:v>13.042857919892072</c:v>
                </c:pt>
                <c:pt idx="4">
                  <c:v>18.979199100757388</c:v>
                </c:pt>
                <c:pt idx="5">
                  <c:v>3.7322420283436299</c:v>
                </c:pt>
                <c:pt idx="6">
                  <c:v>11.173469587845794</c:v>
                </c:pt>
                <c:pt idx="7">
                  <c:v>82.457840409359278</c:v>
                </c:pt>
                <c:pt idx="8">
                  <c:v>81.752605810087118</c:v>
                </c:pt>
                <c:pt idx="9">
                  <c:v>63.605978243195153</c:v>
                </c:pt>
                <c:pt idx="10">
                  <c:v>124.99500531770458</c:v>
                </c:pt>
                <c:pt idx="11">
                  <c:v>119.20081243856016</c:v>
                </c:pt>
                <c:pt idx="12">
                  <c:v>36.030254781635989</c:v>
                </c:pt>
                <c:pt idx="13">
                  <c:v>68.870219562644351</c:v>
                </c:pt>
                <c:pt idx="14">
                  <c:v>91.570345960700593</c:v>
                </c:pt>
                <c:pt idx="15">
                  <c:v>93.87518647038479</c:v>
                </c:pt>
                <c:pt idx="16">
                  <c:v>73.997786023859916</c:v>
                </c:pt>
                <c:pt idx="17">
                  <c:v>105.06971864719679</c:v>
                </c:pt>
                <c:pt idx="18">
                  <c:v>100.97291919011784</c:v>
                </c:pt>
                <c:pt idx="19">
                  <c:v>62.176312566207613</c:v>
                </c:pt>
                <c:pt idx="20">
                  <c:v>74.779091673913172</c:v>
                </c:pt>
                <c:pt idx="21">
                  <c:v>44.922830082373125</c:v>
                </c:pt>
                <c:pt idx="22">
                  <c:v>75.552587052987917</c:v>
                </c:pt>
                <c:pt idx="23">
                  <c:v>72.948856422481114</c:v>
                </c:pt>
                <c:pt idx="24">
                  <c:v>106.09762094356159</c:v>
                </c:pt>
                <c:pt idx="25">
                  <c:v>20.776523913737211</c:v>
                </c:pt>
                <c:pt idx="26">
                  <c:v>67.786525834300804</c:v>
                </c:pt>
                <c:pt idx="27">
                  <c:v>141.50197157320414</c:v>
                </c:pt>
              </c:numCache>
            </c:numRef>
          </c:xVal>
          <c:yVal>
            <c:numRef>
              <c:f>'fp measured (kPa), qc (bar)'!$E$3:$E$30</c:f>
              <c:numCache>
                <c:formatCode>0.00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5C8F-47EB-891A-BE03F6B73637}"/>
            </c:ext>
          </c:extLst>
        </c:ser>
        <c:ser>
          <c:idx val="5"/>
          <c:order val="11"/>
          <c:spPr>
            <a:ln w="22225" cap="rnd">
              <a:solidFill>
                <a:srgbClr val="70AD47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'fp measured (kPa), qc (bar)'!$I$3:$I$30</c:f>
              <c:numCache>
                <c:formatCode>0.00</c:formatCode>
                <c:ptCount val="28"/>
                <c:pt idx="0">
                  <c:v>7.7452367665816997</c:v>
                </c:pt>
                <c:pt idx="1">
                  <c:v>17.463528380102002</c:v>
                </c:pt>
                <c:pt idx="2">
                  <c:v>59.418347417092001</c:v>
                </c:pt>
                <c:pt idx="3">
                  <c:v>14.464086415816301</c:v>
                </c:pt>
                <c:pt idx="4">
                  <c:v>22.22925302933675</c:v>
                </c:pt>
                <c:pt idx="5">
                  <c:v>4.6037946428570953</c:v>
                </c:pt>
                <c:pt idx="6">
                  <c:v>14.33205117984695</c:v>
                </c:pt>
                <c:pt idx="7">
                  <c:v>88.5059590242345</c:v>
                </c:pt>
                <c:pt idx="8">
                  <c:v>91.393295599489988</c:v>
                </c:pt>
                <c:pt idx="9">
                  <c:v>73.775310905612002</c:v>
                </c:pt>
                <c:pt idx="10">
                  <c:v>150.87890625</c:v>
                </c:pt>
                <c:pt idx="11">
                  <c:v>148.8859215561225</c:v>
                </c:pt>
                <c:pt idx="12">
                  <c:v>48.21528220663275</c:v>
                </c:pt>
                <c:pt idx="13">
                  <c:v>97.940250318877503</c:v>
                </c:pt>
                <c:pt idx="14">
                  <c:v>138.86619100765299</c:v>
                </c:pt>
                <c:pt idx="15">
                  <c:v>151.46932796556101</c:v>
                </c:pt>
                <c:pt idx="16">
                  <c:v>125.9940011160715</c:v>
                </c:pt>
                <c:pt idx="17">
                  <c:v>187.44021045918348</c:v>
                </c:pt>
                <c:pt idx="18">
                  <c:v>188.33954480229602</c:v>
                </c:pt>
                <c:pt idx="19">
                  <c:v>121.8436104910715</c:v>
                </c:pt>
                <c:pt idx="20">
                  <c:v>153.011399872449</c:v>
                </c:pt>
                <c:pt idx="21">
                  <c:v>96.278599330356997</c:v>
                </c:pt>
                <c:pt idx="22">
                  <c:v>168.4620137117345</c:v>
                </c:pt>
                <c:pt idx="23">
                  <c:v>169.35138313137747</c:v>
                </c:pt>
                <c:pt idx="24">
                  <c:v>255.20916374362253</c:v>
                </c:pt>
                <c:pt idx="25">
                  <c:v>51.991988201530503</c:v>
                </c:pt>
                <c:pt idx="26">
                  <c:v>174.96412627550998</c:v>
                </c:pt>
                <c:pt idx="27">
                  <c:v>473.70007573341803</c:v>
                </c:pt>
              </c:numCache>
            </c:numRef>
          </c:xVal>
          <c:yVal>
            <c:numRef>
              <c:f>'fp measured (kPa), qc (bar)'!$H$3:$H$30</c:f>
              <c:numCache>
                <c:formatCode>0.00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5C8F-47EB-891A-BE03F6B73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526687"/>
        <c:axId val="1900521695"/>
      </c:scatterChart>
      <c:valAx>
        <c:axId val="1900526687"/>
        <c:scaling>
          <c:orientation val="minMax"/>
          <c:max val="500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0521695"/>
        <c:crosses val="autoZero"/>
        <c:crossBetween val="midCat"/>
      </c:valAx>
      <c:valAx>
        <c:axId val="1900521695"/>
        <c:scaling>
          <c:orientation val="maxMin"/>
          <c:max val="32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Depth (m)</a:t>
                </a:r>
              </a:p>
            </c:rich>
          </c:tx>
          <c:layout>
            <c:manualLayout>
              <c:xMode val="edge"/>
              <c:yMode val="edge"/>
              <c:x val="1.1376562239380427E-2"/>
              <c:y val="0.477319810651438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05266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baseline="0">
                <a:solidFill>
                  <a:schemeClr val="lt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cap="none" baseline="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CEP: Predicted vs measured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baseline="0">
              <a:solidFill>
                <a:schemeClr val="lt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'CEP Capacities (Histograms)'!$AF$5</c:f>
              <c:strCache>
                <c:ptCount val="1"/>
                <c:pt idx="0">
                  <c:v>Shaft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1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'CEP Capacities (Histograms)'!$AE$6:$AE$21</c:f>
              <c:strCache>
                <c:ptCount val="16"/>
                <c:pt idx="0">
                  <c:v>Purdue</c:v>
                </c:pt>
                <c:pt idx="1">
                  <c:v>ICP</c:v>
                </c:pt>
                <c:pt idx="2">
                  <c:v>UWA</c:v>
                </c:pt>
                <c:pt idx="3">
                  <c:v>NGI</c:v>
                </c:pt>
                <c:pt idx="4">
                  <c:v>Fugro</c:v>
                </c:pt>
                <c:pt idx="5">
                  <c:v>Togliani [(Jefferies-fp(kPa)=qc(bar)]</c:v>
                </c:pt>
                <c:pt idx="6">
                  <c:v>Togliani [(Togl. 2016-fp(kPa)=qc(bar)]</c:v>
                </c:pt>
                <c:pt idx="7">
                  <c:v>Togliani [qc&amp;Rf, Jefferies]</c:v>
                </c:pt>
                <c:pt idx="8">
                  <c:v>Togliani [qc&amp;Rf, Togliani, 2016]</c:v>
                </c:pt>
                <c:pt idx="9">
                  <c:v>Togliani [qc&amp;K*G, Jefferies]</c:v>
                </c:pt>
                <c:pt idx="10">
                  <c:v>Togliani [qc&amp;K*G, Togliani, 2016]</c:v>
                </c:pt>
                <c:pt idx="11">
                  <c:v>Decourt (N30 from SPT2)</c:v>
                </c:pt>
                <c:pt idx="12">
                  <c:v>Decourt (N30 from CPT SPT2 Jefferies)</c:v>
                </c:pt>
                <c:pt idx="13">
                  <c:v>Decourt (N30 from CPT SPT2 Togliani, 2016)</c:v>
                </c:pt>
                <c:pt idx="14">
                  <c:v>LCPC (CPT SPT2 Jefferies)</c:v>
                </c:pt>
                <c:pt idx="15">
                  <c:v>LCPC (CPT SPT2 Togliani, 2016)</c:v>
                </c:pt>
              </c:strCache>
            </c:strRef>
          </c:cat>
          <c:val>
            <c:numRef>
              <c:f>'CEP Capacities (Histograms)'!$AF$6:$AF$21</c:f>
              <c:numCache>
                <c:formatCode>0.0</c:formatCode>
                <c:ptCount val="16"/>
                <c:pt idx="0">
                  <c:v>30.968938340287451</c:v>
                </c:pt>
                <c:pt idx="1">
                  <c:v>-4.7287899860917975</c:v>
                </c:pt>
                <c:pt idx="2">
                  <c:v>21.650440426518315</c:v>
                </c:pt>
                <c:pt idx="3">
                  <c:v>69.911914696337504</c:v>
                </c:pt>
                <c:pt idx="4">
                  <c:v>46.824292999536397</c:v>
                </c:pt>
                <c:pt idx="5">
                  <c:v>41.121928604543371</c:v>
                </c:pt>
                <c:pt idx="6">
                  <c:v>15.994436717663433</c:v>
                </c:pt>
                <c:pt idx="7">
                  <c:v>52.202132591562332</c:v>
                </c:pt>
                <c:pt idx="8">
                  <c:v>36.903106165971252</c:v>
                </c:pt>
                <c:pt idx="9">
                  <c:v>7.6031525266573965</c:v>
                </c:pt>
                <c:pt idx="10">
                  <c:v>-3.059805285118216</c:v>
                </c:pt>
                <c:pt idx="11">
                  <c:v>-10.523875753361139</c:v>
                </c:pt>
                <c:pt idx="12">
                  <c:v>31.525266573945288</c:v>
                </c:pt>
                <c:pt idx="13">
                  <c:v>7.8349559573481713</c:v>
                </c:pt>
                <c:pt idx="14">
                  <c:v>-1.7617060732498828</c:v>
                </c:pt>
                <c:pt idx="15">
                  <c:v>-35.280482151135843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8-4603-9194-73BE248B69C5}"/>
            </c:ext>
          </c:extLst>
        </c:ser>
        <c:ser>
          <c:idx val="1"/>
          <c:order val="1"/>
          <c:tx>
            <c:strRef>
              <c:f>'CEP Capacities (Histograms)'!$AG$5</c:f>
              <c:strCache>
                <c:ptCount val="1"/>
                <c:pt idx="0">
                  <c:v>Toe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2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'CEP Capacities (Histograms)'!$AE$6:$AE$21</c:f>
              <c:strCache>
                <c:ptCount val="16"/>
                <c:pt idx="0">
                  <c:v>Purdue</c:v>
                </c:pt>
                <c:pt idx="1">
                  <c:v>ICP</c:v>
                </c:pt>
                <c:pt idx="2">
                  <c:v>UWA</c:v>
                </c:pt>
                <c:pt idx="3">
                  <c:v>NGI</c:v>
                </c:pt>
                <c:pt idx="4">
                  <c:v>Fugro</c:v>
                </c:pt>
                <c:pt idx="5">
                  <c:v>Togliani [(Jefferies-fp(kPa)=qc(bar)]</c:v>
                </c:pt>
                <c:pt idx="6">
                  <c:v>Togliani [(Togl. 2016-fp(kPa)=qc(bar)]</c:v>
                </c:pt>
                <c:pt idx="7">
                  <c:v>Togliani [qc&amp;Rf, Jefferies]</c:v>
                </c:pt>
                <c:pt idx="8">
                  <c:v>Togliani [qc&amp;Rf, Togliani, 2016]</c:v>
                </c:pt>
                <c:pt idx="9">
                  <c:v>Togliani [qc&amp;K*G, Jefferies]</c:v>
                </c:pt>
                <c:pt idx="10">
                  <c:v>Togliani [qc&amp;K*G, Togliani, 2016]</c:v>
                </c:pt>
                <c:pt idx="11">
                  <c:v>Decourt (N30 from SPT2)</c:v>
                </c:pt>
                <c:pt idx="12">
                  <c:v>Decourt (N30 from CPT SPT2 Jefferies)</c:v>
                </c:pt>
                <c:pt idx="13">
                  <c:v>Decourt (N30 from CPT SPT2 Togliani, 2016)</c:v>
                </c:pt>
                <c:pt idx="14">
                  <c:v>LCPC (CPT SPT2 Jefferies)</c:v>
                </c:pt>
                <c:pt idx="15">
                  <c:v>LCPC (CPT SPT2 Togliani, 2016)</c:v>
                </c:pt>
              </c:strCache>
            </c:strRef>
          </c:cat>
          <c:val>
            <c:numRef>
              <c:f>'CEP Capacities (Histograms)'!$AG$6:$AG$21</c:f>
              <c:numCache>
                <c:formatCode>0.0</c:formatCode>
                <c:ptCount val="16"/>
                <c:pt idx="0">
                  <c:v>81.023720349563035</c:v>
                </c:pt>
                <c:pt idx="1">
                  <c:v>50.478568456096554</c:v>
                </c:pt>
                <c:pt idx="2">
                  <c:v>109.15522263836868</c:v>
                </c:pt>
                <c:pt idx="3">
                  <c:v>58.843112775697051</c:v>
                </c:pt>
                <c:pt idx="4">
                  <c:v>74.947981689554723</c:v>
                </c:pt>
                <c:pt idx="5">
                  <c:v>8.0316271327507138</c:v>
                </c:pt>
                <c:pt idx="6">
                  <c:v>-17.145235122763211</c:v>
                </c:pt>
                <c:pt idx="7">
                  <c:v>8.0316271327507138</c:v>
                </c:pt>
                <c:pt idx="8">
                  <c:v>-17.145235122763211</c:v>
                </c:pt>
                <c:pt idx="9">
                  <c:v>8.0316271327507138</c:v>
                </c:pt>
                <c:pt idx="10">
                  <c:v>-17.145235122763211</c:v>
                </c:pt>
                <c:pt idx="11">
                  <c:v>44.319600499375781</c:v>
                </c:pt>
                <c:pt idx="12">
                  <c:v>87.307532251352484</c:v>
                </c:pt>
                <c:pt idx="13">
                  <c:v>43.528922180607566</c:v>
                </c:pt>
                <c:pt idx="14">
                  <c:v>9.3216812317936046</c:v>
                </c:pt>
                <c:pt idx="15">
                  <c:v>-21.681231793591351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8-4603-9194-73BE248B69C5}"/>
            </c:ext>
          </c:extLst>
        </c:ser>
        <c:ser>
          <c:idx val="2"/>
          <c:order val="2"/>
          <c:tx>
            <c:strRef>
              <c:f>'CEP Capacities (Histograms)'!$AH$5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3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'CEP Capacities (Histograms)'!$AE$6:$AE$21</c:f>
              <c:strCache>
                <c:ptCount val="16"/>
                <c:pt idx="0">
                  <c:v>Purdue</c:v>
                </c:pt>
                <c:pt idx="1">
                  <c:v>ICP</c:v>
                </c:pt>
                <c:pt idx="2">
                  <c:v>UWA</c:v>
                </c:pt>
                <c:pt idx="3">
                  <c:v>NGI</c:v>
                </c:pt>
                <c:pt idx="4">
                  <c:v>Fugro</c:v>
                </c:pt>
                <c:pt idx="5">
                  <c:v>Togliani [(Jefferies-fp(kPa)=qc(bar)]</c:v>
                </c:pt>
                <c:pt idx="6">
                  <c:v>Togliani [(Togl. 2016-fp(kPa)=qc(bar)]</c:v>
                </c:pt>
                <c:pt idx="7">
                  <c:v>Togliani [qc&amp;Rf, Jefferies]</c:v>
                </c:pt>
                <c:pt idx="8">
                  <c:v>Togliani [qc&amp;Rf, Togliani, 2016]</c:v>
                </c:pt>
                <c:pt idx="9">
                  <c:v>Togliani [qc&amp;K*G, Jefferies]</c:v>
                </c:pt>
                <c:pt idx="10">
                  <c:v>Togliani [qc&amp;K*G, Togliani, 2016]</c:v>
                </c:pt>
                <c:pt idx="11">
                  <c:v>Decourt (N30 from SPT2)</c:v>
                </c:pt>
                <c:pt idx="12">
                  <c:v>Decourt (N30 from CPT SPT2 Jefferies)</c:v>
                </c:pt>
                <c:pt idx="13">
                  <c:v>Decourt (N30 from CPT SPT2 Togliani, 2016)</c:v>
                </c:pt>
                <c:pt idx="14">
                  <c:v>LCPC (CPT SPT2 Jefferies)</c:v>
                </c:pt>
                <c:pt idx="15">
                  <c:v>LCPC (CPT SPT2 Togliani, 2016)</c:v>
                </c:pt>
              </c:strCache>
            </c:strRef>
          </c:cat>
          <c:val>
            <c:numRef>
              <c:f>'CEP Capacities (Histograms)'!$AH$6:$AH$21</c:f>
              <c:numCache>
                <c:formatCode>0.0</c:formatCode>
                <c:ptCount val="16"/>
                <c:pt idx="0">
                  <c:v>57.346491228070192</c:v>
                </c:pt>
                <c:pt idx="1">
                  <c:v>24.364035087719287</c:v>
                </c:pt>
                <c:pt idx="2">
                  <c:v>67.76315789473685</c:v>
                </c:pt>
                <c:pt idx="3">
                  <c:v>64.078947368421069</c:v>
                </c:pt>
                <c:pt idx="4">
                  <c:v>61.64473684210526</c:v>
                </c:pt>
                <c:pt idx="5">
                  <c:v>23.684210526315795</c:v>
                </c:pt>
                <c:pt idx="6">
                  <c:v>-1.4692982456140413</c:v>
                </c:pt>
                <c:pt idx="7">
                  <c:v>28.925438596491233</c:v>
                </c:pt>
                <c:pt idx="8">
                  <c:v>8.4210526315789451</c:v>
                </c:pt>
                <c:pt idx="9">
                  <c:v>7.8289473684210549</c:v>
                </c:pt>
                <c:pt idx="10">
                  <c:v>-10.482456140350877</c:v>
                </c:pt>
                <c:pt idx="11">
                  <c:v>18.377192982456151</c:v>
                </c:pt>
                <c:pt idx="12">
                  <c:v>60.921052631578931</c:v>
                </c:pt>
                <c:pt idx="13">
                  <c:v>26.64473684210526</c:v>
                </c:pt>
                <c:pt idx="14">
                  <c:v>4.0789473684210549</c:v>
                </c:pt>
                <c:pt idx="15">
                  <c:v>-28.114035087719301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B8-4603-9194-73BE248B69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1862574368"/>
        <c:axId val="1862570208"/>
        <c:axId val="0"/>
      </c:bar3DChart>
      <c:catAx>
        <c:axId val="186257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FFFF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862570208"/>
        <c:crosses val="autoZero"/>
        <c:auto val="1"/>
        <c:lblAlgn val="ctr"/>
        <c:lblOffset val="100"/>
        <c:noMultiLvlLbl val="0"/>
      </c:catAx>
      <c:valAx>
        <c:axId val="186257020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86257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lt1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623951028230216"/>
          <c:y val="0.13400000000000001"/>
          <c:w val="0.81196716741314001"/>
          <c:h val="0.83599999999999997"/>
        </c:manualLayout>
      </c:layout>
      <c:scatterChart>
        <c:scatterStyle val="lineMarker"/>
        <c:varyColors val="0"/>
        <c:ser>
          <c:idx val="1"/>
          <c:order val="0"/>
          <c:tx>
            <c:strRef>
              <c:f>'[8]Curva Carico-Movimento'!$P$25:$P$26</c:f>
              <c:strCache>
                <c:ptCount val="1"/>
                <c:pt idx="0">
                  <c:v>3 39</c:v>
                </c:pt>
              </c:strCache>
            </c:strRef>
          </c:tx>
          <c:marker>
            <c:symbol val="none"/>
          </c:marker>
          <c:xVal>
            <c:numRef>
              <c:f>'[8]Curva Carico-Movimento'!$P$25:$P$26</c:f>
              <c:numCache>
                <c:formatCode>General</c:formatCode>
                <c:ptCount val="2"/>
                <c:pt idx="0">
                  <c:v>3</c:v>
                </c:pt>
                <c:pt idx="1">
                  <c:v>39</c:v>
                </c:pt>
              </c:numCache>
            </c:numRef>
          </c:xVal>
          <c:yVal>
            <c:numRef>
              <c:f>'[8]Curva Carico-Movimento'!$Q$25:$Q$26</c:f>
              <c:numCache>
                <c:formatCode>General</c:formatCode>
                <c:ptCount val="2"/>
                <c:pt idx="0">
                  <c:v>820</c:v>
                </c:pt>
                <c:pt idx="1">
                  <c:v>950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87-4F06-B6B7-25D67C5507F7}"/>
            </c:ext>
          </c:extLst>
        </c:ser>
        <c:ser>
          <c:idx val="3"/>
          <c:order val="1"/>
          <c:marker>
            <c:symbol val="none"/>
          </c:marker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E87-4F06-B6B7-25D67C5507F7}"/>
            </c:ext>
          </c:extLst>
        </c:ser>
        <c:ser>
          <c:idx val="6"/>
          <c:order val="2"/>
          <c:spPr>
            <a:ln>
              <a:solidFill>
                <a:srgbClr val="EEECE1">
                  <a:lumMod val="25000"/>
                </a:srgbClr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EE87-4F06-B6B7-25D67C5507F7}"/>
            </c:ext>
          </c:extLst>
        </c:ser>
        <c:ser>
          <c:idx val="9"/>
          <c:order val="3"/>
          <c:spPr>
            <a:ln>
              <a:solidFill>
                <a:srgbClr val="EEECE1">
                  <a:lumMod val="10000"/>
                </a:srgbClr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EE87-4F06-B6B7-25D67C5507F7}"/>
            </c:ext>
          </c:extLst>
        </c:ser>
        <c:ser>
          <c:idx val="2"/>
          <c:order val="4"/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E87-4F06-B6B7-25D67C5507F7}"/>
            </c:ext>
          </c:extLst>
        </c:ser>
        <c:ser>
          <c:idx val="7"/>
          <c:order val="5"/>
          <c:spPr>
            <a:ln>
              <a:solidFill>
                <a:srgbClr val="0033CC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5-EE87-4F06-B6B7-25D67C5507F7}"/>
            </c:ext>
          </c:extLst>
        </c:ser>
        <c:ser>
          <c:idx val="0"/>
          <c:order val="6"/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'[9] Carico-Movimento (Confronti)'!$W$22</c:f>
              <c:numCache>
                <c:formatCode>General</c:formatCode>
                <c:ptCount val="1"/>
                <c:pt idx="0">
                  <c:v>1200</c:v>
                </c:pt>
              </c:numCache>
            </c:numRef>
          </c:xVal>
          <c:yVal>
            <c:numRef>
              <c:f>'[9] Carico-Movimento (Confronti)'!$X$22</c:f>
              <c:numCache>
                <c:formatCode>General</c:formatCode>
                <c:ptCount val="1"/>
                <c:pt idx="0">
                  <c:v>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E87-4F06-B6B7-25D67C5507F7}"/>
            </c:ext>
          </c:extLst>
        </c:ser>
        <c:ser>
          <c:idx val="12"/>
          <c:order val="7"/>
          <c:marker>
            <c:symbol val="none"/>
          </c:marker>
          <c:xVal>
            <c:numRef>
              <c:f>'[2]Carico-Movimento'!$Z$7:$Z$15</c:f>
              <c:numCache>
                <c:formatCode>General</c:formatCode>
                <c:ptCount val="9"/>
              </c:numCache>
            </c:numRef>
          </c:xVal>
          <c:yVal>
            <c:numRef>
              <c:f>'[2]Carico-Movimento'!$X$29</c:f>
              <c:numCache>
                <c:formatCode>General</c:formatCode>
                <c:ptCount val="1"/>
                <c:pt idx="0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E87-4F06-B6B7-25D67C5507F7}"/>
            </c:ext>
          </c:extLst>
        </c:ser>
        <c:ser>
          <c:idx val="13"/>
          <c:order val="8"/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62-4A53-B4FD-E28542FD1331}"/>
              </c:ext>
            </c:extLst>
          </c:dPt>
          <c:xVal>
            <c:numRef>
              <c:f>'[2]Carico-Movimento'!$W$29</c:f>
              <c:numCache>
                <c:formatCode>General</c:formatCode>
                <c:ptCount val="1"/>
                <c:pt idx="0">
                  <c:v>1580</c:v>
                </c:pt>
              </c:numCache>
            </c:numRef>
          </c:xVal>
          <c:yVal>
            <c:numRef>
              <c:f>'[2]Carico-Movimento'!$X$29</c:f>
              <c:numCache>
                <c:formatCode>General</c:formatCode>
                <c:ptCount val="1"/>
                <c:pt idx="0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E87-4F06-B6B7-25D67C5507F7}"/>
            </c:ext>
          </c:extLst>
        </c:ser>
        <c:ser>
          <c:idx val="10"/>
          <c:order val="9"/>
          <c:spPr>
            <a:ln w="60325" cmpd="tri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'CEP Load-Movement (Jefferies) '!$T$7:$T$15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1953.8649211014758</c:v>
                </c:pt>
                <c:pt idx="2">
                  <c:v>2453.0888887020019</c:v>
                </c:pt>
                <c:pt idx="3">
                  <c:v>2730.1456485640629</c:v>
                </c:pt>
                <c:pt idx="4">
                  <c:v>2952.8484473576564</c:v>
                </c:pt>
                <c:pt idx="5">
                  <c:v>3598.5426722726888</c:v>
                </c:pt>
                <c:pt idx="6">
                  <c:v>4063.9183819529699</c:v>
                </c:pt>
                <c:pt idx="7">
                  <c:v>4442.1528049645076</c:v>
                </c:pt>
                <c:pt idx="8">
                  <c:v>4767</c:v>
                </c:pt>
              </c:numCache>
            </c:numRef>
          </c:xVal>
          <c:yVal>
            <c:numRef>
              <c:f>'CEP Load-Movement (Jefferies) 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2.8913427967744409</c:v>
                </c:pt>
                <c:pt idx="2">
                  <c:v>6.666663533290162</c:v>
                </c:pt>
                <c:pt idx="3">
                  <c:v>9.7806636448182989</c:v>
                </c:pt>
                <c:pt idx="4">
                  <c:v>12.882107991339618</c:v>
                </c:pt>
                <c:pt idx="5">
                  <c:v>25.231263357294988</c:v>
                </c:pt>
                <c:pt idx="6">
                  <c:v>37.538765146231135</c:v>
                </c:pt>
                <c:pt idx="7">
                  <c:v>49.826137297946801</c:v>
                </c:pt>
                <c:pt idx="8">
                  <c:v>62.101177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E87-4F06-B6B7-25D67C5507F7}"/>
            </c:ext>
          </c:extLst>
        </c:ser>
        <c:ser>
          <c:idx val="11"/>
          <c:order val="10"/>
          <c:spPr>
            <a:ln w="19050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'CEP Load-Movement (Jefferies) '!$Q$7:$Q$15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521.72932572833338</c:v>
                </c:pt>
                <c:pt idx="2">
                  <c:v>809.94672314641775</c:v>
                </c:pt>
                <c:pt idx="3">
                  <c:v>983.96637380101356</c:v>
                </c:pt>
                <c:pt idx="4">
                  <c:v>1129.6680621897315</c:v>
                </c:pt>
                <c:pt idx="5">
                  <c:v>1575.597374817464</c:v>
                </c:pt>
                <c:pt idx="6">
                  <c:v>1914.119523129764</c:v>
                </c:pt>
                <c:pt idx="7">
                  <c:v>2197.5544592449837</c:v>
                </c:pt>
                <c:pt idx="8">
                  <c:v>2446</c:v>
                </c:pt>
              </c:numCache>
            </c:numRef>
          </c:xVal>
          <c:yVal>
            <c:numRef>
              <c:f>'CEP Load-Movement (Jefferies) 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2.8913427967744409</c:v>
                </c:pt>
                <c:pt idx="2">
                  <c:v>6.666663533290162</c:v>
                </c:pt>
                <c:pt idx="3">
                  <c:v>9.7806636448182989</c:v>
                </c:pt>
                <c:pt idx="4">
                  <c:v>12.882107991339618</c:v>
                </c:pt>
                <c:pt idx="5">
                  <c:v>25.231263357294988</c:v>
                </c:pt>
                <c:pt idx="6">
                  <c:v>37.538765146231135</c:v>
                </c:pt>
                <c:pt idx="7">
                  <c:v>49.826137297946801</c:v>
                </c:pt>
                <c:pt idx="8">
                  <c:v>62.101177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EE87-4F06-B6B7-25D67C5507F7}"/>
            </c:ext>
          </c:extLst>
        </c:ser>
        <c:ser>
          <c:idx val="14"/>
          <c:order val="11"/>
          <c:spPr>
            <a:ln w="34925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'CEP Load-Movement (Jefferies) '!$N$7:$N$15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1432.1355953731425</c:v>
                </c:pt>
                <c:pt idx="2">
                  <c:v>1643.1421655555841</c:v>
                </c:pt>
                <c:pt idx="3">
                  <c:v>1746.1792747630493</c:v>
                </c:pt>
                <c:pt idx="4">
                  <c:v>1823.1803851679251</c:v>
                </c:pt>
                <c:pt idx="5">
                  <c:v>2022.9452974552248</c:v>
                </c:pt>
                <c:pt idx="6">
                  <c:v>2149.7988588232056</c:v>
                </c:pt>
                <c:pt idx="7">
                  <c:v>2244.5983457195234</c:v>
                </c:pt>
                <c:pt idx="8">
                  <c:v>2321</c:v>
                </c:pt>
              </c:numCache>
            </c:numRef>
          </c:xVal>
          <c:yVal>
            <c:numRef>
              <c:f>'CEP Load-Movement (Jefferies) 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2.8913427967744409</c:v>
                </c:pt>
                <c:pt idx="2">
                  <c:v>6.666663533290162</c:v>
                </c:pt>
                <c:pt idx="3">
                  <c:v>9.7806636448182989</c:v>
                </c:pt>
                <c:pt idx="4">
                  <c:v>12.882107991339618</c:v>
                </c:pt>
                <c:pt idx="5">
                  <c:v>25.231263357294988</c:v>
                </c:pt>
                <c:pt idx="6">
                  <c:v>37.538765146231135</c:v>
                </c:pt>
                <c:pt idx="7">
                  <c:v>49.826137297946801</c:v>
                </c:pt>
                <c:pt idx="8">
                  <c:v>62.101177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E87-4F06-B6B7-25D67C5507F7}"/>
            </c:ext>
          </c:extLst>
        </c:ser>
        <c:ser>
          <c:idx val="15"/>
          <c:order val="12"/>
          <c:spPr>
            <a:ln>
              <a:solidFill>
                <a:srgbClr val="FF6600"/>
              </a:solidFill>
              <a:prstDash val="sysDash"/>
            </a:ln>
          </c:spPr>
          <c:marker>
            <c:symbol val="none"/>
          </c:marker>
          <c:xVal>
            <c:numRef>
              <c:f>'CEP Load-Movement (Jefferies) '!$V$24:$V$25</c:f>
              <c:numCache>
                <c:formatCode>General</c:formatCode>
                <c:ptCount val="2"/>
                <c:pt idx="0">
                  <c:v>0</c:v>
                </c:pt>
                <c:pt idx="1">
                  <c:v>4767</c:v>
                </c:pt>
              </c:numCache>
            </c:numRef>
          </c:xVal>
          <c:yVal>
            <c:numRef>
              <c:f>'CEP Load-Movement (Jefferies) '!$W$24:$W$25</c:f>
              <c:numCache>
                <c:formatCode>0.0</c:formatCode>
                <c:ptCount val="2"/>
                <c:pt idx="0" formatCode="General">
                  <c:v>9.1</c:v>
                </c:pt>
                <c:pt idx="1">
                  <c:v>10.199999999999999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E87-4F06-B6B7-25D67C5507F7}"/>
            </c:ext>
          </c:extLst>
        </c:ser>
        <c:ser>
          <c:idx val="16"/>
          <c:order val="13"/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xVal>
            <c:numRef>
              <c:f>'CEP Load-Movement (Jefferies) '!$V$27</c:f>
              <c:numCache>
                <c:formatCode>General</c:formatCode>
                <c:ptCount val="1"/>
                <c:pt idx="0">
                  <c:v>2700</c:v>
                </c:pt>
              </c:numCache>
            </c:numRef>
          </c:xVal>
          <c:yVal>
            <c:numRef>
              <c:f>'CEP Load-Movement (Jefferies) '!$W$27</c:f>
              <c:numCache>
                <c:formatCode>General</c:formatCode>
                <c:ptCount val="1"/>
                <c:pt idx="0">
                  <c:v>9.8000000000000007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E87-4F06-B6B7-25D67C5507F7}"/>
            </c:ext>
          </c:extLst>
        </c:ser>
        <c:ser>
          <c:idx val="17"/>
          <c:order val="14"/>
          <c:marker>
            <c:symbol val="circle"/>
            <c:size val="9"/>
            <c:spPr>
              <a:solidFill>
                <a:srgbClr val="CC00CC"/>
              </a:solidFill>
              <a:ln>
                <a:solidFill>
                  <a:srgbClr val="CC00CC"/>
                </a:solidFill>
              </a:ln>
            </c:spPr>
          </c:marker>
          <c:xVal>
            <c:numRef>
              <c:f>'CEP Load-Movement (Jefferies) '!$V$37</c:f>
              <c:numCache>
                <c:formatCode>General</c:formatCode>
                <c:ptCount val="1"/>
                <c:pt idx="0">
                  <c:v>4600</c:v>
                </c:pt>
              </c:numCache>
            </c:numRef>
          </c:xVal>
          <c:yVal>
            <c:numRef>
              <c:f>'CEP Load-Movement (Jefferies) '!$W$37</c:f>
              <c:numCache>
                <c:formatCode>General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62-4A53-B4FD-E28542FD1331}"/>
            </c:ext>
          </c:extLst>
        </c:ser>
        <c:ser>
          <c:idx val="4"/>
          <c:order val="15"/>
          <c:spPr>
            <a:ln>
              <a:solidFill>
                <a:srgbClr val="FF0066"/>
              </a:solidFill>
              <a:prstDash val="sysDash"/>
            </a:ln>
          </c:spPr>
          <c:marker>
            <c:symbol val="none"/>
          </c:marker>
          <c:xVal>
            <c:numRef>
              <c:f>'CEP Load-Movement (Jefferies) '!$V$19:$V$21</c:f>
              <c:numCache>
                <c:formatCode>General</c:formatCode>
                <c:ptCount val="3"/>
                <c:pt idx="0">
                  <c:v>0</c:v>
                </c:pt>
                <c:pt idx="1">
                  <c:v>2312</c:v>
                </c:pt>
                <c:pt idx="2">
                  <c:v>4767</c:v>
                </c:pt>
              </c:numCache>
            </c:numRef>
          </c:xVal>
          <c:yVal>
            <c:numRef>
              <c:f>'CEP Load-Movement (Jefferies) '!$W$19:$W$21</c:f>
              <c:numCache>
                <c:formatCode>General</c:formatCode>
                <c:ptCount val="3"/>
                <c:pt idx="0">
                  <c:v>0</c:v>
                </c:pt>
                <c:pt idx="1">
                  <c:v>0.3</c:v>
                </c:pt>
                <c:pt idx="2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1F-4C9D-95D0-AD4DDAD34090}"/>
            </c:ext>
          </c:extLst>
        </c:ser>
        <c:ser>
          <c:idx val="5"/>
          <c:order val="16"/>
          <c:marker>
            <c:symbol val="none"/>
          </c:marker>
          <c:xVal>
            <c:numRef>
              <c:f>'CEP Load-Movement (Jefferies) '!$V$30:$V$31</c:f>
              <c:numCache>
                <c:formatCode>General</c:formatCode>
                <c:ptCount val="2"/>
                <c:pt idx="0">
                  <c:v>0</c:v>
                </c:pt>
                <c:pt idx="1">
                  <c:v>5000</c:v>
                </c:pt>
              </c:numCache>
            </c:numRef>
          </c:xVal>
          <c:yVal>
            <c:numRef>
              <c:f>'CEP Load-Movement (Jefferies) '!$W$30:$W$31</c:f>
              <c:numCache>
                <c:formatCode>General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C0-4D1A-BC24-8B83A67E4EFF}"/>
            </c:ext>
          </c:extLst>
        </c:ser>
        <c:ser>
          <c:idx val="8"/>
          <c:order val="17"/>
          <c:marker>
            <c:symbol val="circle"/>
            <c:size val="8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xVal>
            <c:numRef>
              <c:f>'CEP Load-Movement (Jefferies) '!$V$33</c:f>
              <c:numCache>
                <c:formatCode>General</c:formatCode>
                <c:ptCount val="1"/>
                <c:pt idx="0">
                  <c:v>3890</c:v>
                </c:pt>
              </c:numCache>
            </c:numRef>
          </c:xVal>
          <c:yVal>
            <c:numRef>
              <c:f>'CEP Load-Movement (Jefferies) '!$W$33</c:f>
              <c:numCache>
                <c:formatCode>General</c:formatCode>
                <c:ptCount val="1"/>
                <c:pt idx="0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C0-4D1A-BC24-8B83A67E4EFF}"/>
            </c:ext>
          </c:extLst>
        </c:ser>
        <c:ser>
          <c:idx val="18"/>
          <c:order val="18"/>
          <c:spPr>
            <a:ln w="60325" cmpd="tri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'CEP Load-Movement (Jefferies) '!$Z$3:$Z$23</c:f>
              <c:numCache>
                <c:formatCode>0</c:formatCode>
                <c:ptCount val="21"/>
                <c:pt idx="0">
                  <c:v>0</c:v>
                </c:pt>
                <c:pt idx="1">
                  <c:v>906.26374284808003</c:v>
                </c:pt>
                <c:pt idx="2">
                  <c:v>1343.3988509933399</c:v>
                </c:pt>
                <c:pt idx="3">
                  <c:v>1791.1435905870701</c:v>
                </c:pt>
                <c:pt idx="4">
                  <c:v>2142.9626279121699</c:v>
                </c:pt>
                <c:pt idx="5">
                  <c:v>2569.3417648648301</c:v>
                </c:pt>
                <c:pt idx="6">
                  <c:v>2974.3004217723801</c:v>
                </c:pt>
                <c:pt idx="7">
                  <c:v>3315.1622707567199</c:v>
                </c:pt>
                <c:pt idx="8">
                  <c:v>3560.0252476003602</c:v>
                </c:pt>
                <c:pt idx="9">
                  <c:v>3730.3098323484201</c:v>
                </c:pt>
                <c:pt idx="10">
                  <c:v>3964.3802530634298</c:v>
                </c:pt>
                <c:pt idx="11">
                  <c:v>4230.2246907198296</c:v>
                </c:pt>
                <c:pt idx="12">
                  <c:v>4378.9241632106396</c:v>
                </c:pt>
                <c:pt idx="13">
                  <c:v>4580.6169155397902</c:v>
                </c:pt>
                <c:pt idx="14">
                  <c:v>4718.6884641140996</c:v>
                </c:pt>
                <c:pt idx="15">
                  <c:v>4814.1385622143698</c:v>
                </c:pt>
                <c:pt idx="16">
                  <c:v>5005.0570508828996</c:v>
                </c:pt>
                <c:pt idx="17">
                  <c:v>5100.2510544309598</c:v>
                </c:pt>
                <c:pt idx="18">
                  <c:v>5237.9567536449804</c:v>
                </c:pt>
                <c:pt idx="19">
                  <c:v>5396.7170835438301</c:v>
                </c:pt>
                <c:pt idx="20">
                  <c:v>5460.3565797666797</c:v>
                </c:pt>
              </c:numCache>
            </c:numRef>
          </c:xVal>
          <c:yVal>
            <c:numRef>
              <c:f>'CEP Load-Movement (Jefferies) '!$AA$3:$AA$23</c:f>
              <c:numCache>
                <c:formatCode>0.0</c:formatCode>
                <c:ptCount val="21"/>
                <c:pt idx="0">
                  <c:v>0</c:v>
                </c:pt>
                <c:pt idx="1">
                  <c:v>2.0515878144236299</c:v>
                </c:pt>
                <c:pt idx="2">
                  <c:v>3.2974611417242401</c:v>
                </c:pt>
                <c:pt idx="3">
                  <c:v>5.19536637803761</c:v>
                </c:pt>
                <c:pt idx="4">
                  <c:v>6.4531762162756596</c:v>
                </c:pt>
                <c:pt idx="5">
                  <c:v>8.7897482289184605</c:v>
                </c:pt>
                <c:pt idx="6">
                  <c:v>12.218510990764299</c:v>
                </c:pt>
                <c:pt idx="7">
                  <c:v>16.9632740815604</c:v>
                </c:pt>
                <c:pt idx="8">
                  <c:v>21.939307071433301</c:v>
                </c:pt>
                <c:pt idx="9">
                  <c:v>26.054419211192599</c:v>
                </c:pt>
                <c:pt idx="10">
                  <c:v>32.5568335350155</c:v>
                </c:pt>
                <c:pt idx="11">
                  <c:v>41.668867558775503</c:v>
                </c:pt>
                <c:pt idx="12">
                  <c:v>48.836742366396699</c:v>
                </c:pt>
                <c:pt idx="13">
                  <c:v>59.918300691993302</c:v>
                </c:pt>
                <c:pt idx="14">
                  <c:v>66.651984914880302</c:v>
                </c:pt>
                <c:pt idx="15">
                  <c:v>72.955954744653596</c:v>
                </c:pt>
                <c:pt idx="16">
                  <c:v>85.346053079883603</c:v>
                </c:pt>
                <c:pt idx="17">
                  <c:v>94.699801449771698</c:v>
                </c:pt>
                <c:pt idx="18">
                  <c:v>105.790312158559</c:v>
                </c:pt>
                <c:pt idx="19">
                  <c:v>120.14545860405499</c:v>
                </c:pt>
                <c:pt idx="20">
                  <c:v>124.275491382448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C0-4D1A-BC24-8B83A67E4EFF}"/>
            </c:ext>
          </c:extLst>
        </c:ser>
        <c:ser>
          <c:idx val="19"/>
          <c:order val="19"/>
          <c:spPr>
            <a:ln w="3492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'CEP Load-Movement (Jefferies) '!$AC$3:$AC$20</c:f>
              <c:numCache>
                <c:formatCode>0</c:formatCode>
                <c:ptCount val="18"/>
                <c:pt idx="0">
                  <c:v>0</c:v>
                </c:pt>
                <c:pt idx="1">
                  <c:v>906.26374284808003</c:v>
                </c:pt>
                <c:pt idx="2">
                  <c:v>1375.28262274281</c:v>
                </c:pt>
                <c:pt idx="3">
                  <c:v>1684.29728491371</c:v>
                </c:pt>
                <c:pt idx="4">
                  <c:v>1844.08199302137</c:v>
                </c:pt>
                <c:pt idx="5">
                  <c:v>2003.5923141088099</c:v>
                </c:pt>
                <c:pt idx="6">
                  <c:v>2077.84144178014</c:v>
                </c:pt>
                <c:pt idx="7">
                  <c:v>2194.4376329052898</c:v>
                </c:pt>
                <c:pt idx="8">
                  <c:v>2257.7844496399098</c:v>
                </c:pt>
                <c:pt idx="9">
                  <c:v>2342.2407744633902</c:v>
                </c:pt>
                <c:pt idx="10">
                  <c:v>2362.92955578792</c:v>
                </c:pt>
                <c:pt idx="11">
                  <c:v>2436.7579566948998</c:v>
                </c:pt>
                <c:pt idx="12">
                  <c:v>2478.5745385763098</c:v>
                </c:pt>
                <c:pt idx="13">
                  <c:v>2551.98221271896</c:v>
                </c:pt>
                <c:pt idx="14">
                  <c:v>2582.95136106771</c:v>
                </c:pt>
                <c:pt idx="15">
                  <c:v>2614.1948964366702</c:v>
                </c:pt>
                <c:pt idx="16">
                  <c:v>2623.90819695243</c:v>
                </c:pt>
                <c:pt idx="17">
                  <c:v>2634.0056392964998</c:v>
                </c:pt>
              </c:numCache>
            </c:numRef>
          </c:xVal>
          <c:yVal>
            <c:numRef>
              <c:f>'CEP Load-Movement (Jefferies) '!$AD$3:$AD$20</c:f>
              <c:numCache>
                <c:formatCode>0.0</c:formatCode>
                <c:ptCount val="18"/>
                <c:pt idx="0" formatCode="0">
                  <c:v>0</c:v>
                </c:pt>
                <c:pt idx="1">
                  <c:v>2.0515878144236299</c:v>
                </c:pt>
                <c:pt idx="2">
                  <c:v>4.6000328959015997</c:v>
                </c:pt>
                <c:pt idx="3">
                  <c:v>7.6065415839379504</c:v>
                </c:pt>
                <c:pt idx="4">
                  <c:v>9.7625738689246599</c:v>
                </c:pt>
                <c:pt idx="5">
                  <c:v>15.1862260183047</c:v>
                </c:pt>
                <c:pt idx="6">
                  <c:v>19.9682907057359</c:v>
                </c:pt>
                <c:pt idx="7">
                  <c:v>28.4476896507249</c:v>
                </c:pt>
                <c:pt idx="8">
                  <c:v>36.063183617840501</c:v>
                </c:pt>
                <c:pt idx="9">
                  <c:v>46.2897893487796</c:v>
                </c:pt>
                <c:pt idx="10">
                  <c:v>53.911251571376702</c:v>
                </c:pt>
                <c:pt idx="11">
                  <c:v>63.703666717568801</c:v>
                </c:pt>
                <c:pt idx="12">
                  <c:v>73.718399379685493</c:v>
                </c:pt>
                <c:pt idx="13">
                  <c:v>88.521164984663898</c:v>
                </c:pt>
                <c:pt idx="14">
                  <c:v>100.715802953579</c:v>
                </c:pt>
                <c:pt idx="15">
                  <c:v>109.64282105808699</c:v>
                </c:pt>
                <c:pt idx="16">
                  <c:v>120.969077857546</c:v>
                </c:pt>
                <c:pt idx="17">
                  <c:v>127.720666846814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C0-4D1A-BC24-8B83A67E4EFF}"/>
            </c:ext>
          </c:extLst>
        </c:ser>
        <c:ser>
          <c:idx val="20"/>
          <c:order val="20"/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'CEP Load-Movement (Jefferies) '!$AF$3:$AF$18</c:f>
              <c:numCache>
                <c:formatCode>0</c:formatCode>
                <c:ptCount val="16"/>
                <c:pt idx="0">
                  <c:v>0</c:v>
                </c:pt>
                <c:pt idx="1">
                  <c:v>308.831737490747</c:v>
                </c:pt>
                <c:pt idx="2">
                  <c:v>703.107593077763</c:v>
                </c:pt>
                <c:pt idx="3">
                  <c:v>980.11043622308</c:v>
                </c:pt>
                <c:pt idx="4">
                  <c:v>1256.9852320923001</c:v>
                </c:pt>
                <c:pt idx="5">
                  <c:v>1512.32979310831</c:v>
                </c:pt>
                <c:pt idx="6">
                  <c:v>1724.99802624623</c:v>
                </c:pt>
                <c:pt idx="7">
                  <c:v>1958.61113526088</c:v>
                </c:pt>
                <c:pt idx="8">
                  <c:v>2096.4448817510001</c:v>
                </c:pt>
                <c:pt idx="9">
                  <c:v>2244.72362747747</c:v>
                </c:pt>
                <c:pt idx="10">
                  <c:v>2339.9542159615598</c:v>
                </c:pt>
                <c:pt idx="11">
                  <c:v>2435.02017223351</c:v>
                </c:pt>
                <c:pt idx="12">
                  <c:v>2530.0312511014299</c:v>
                </c:pt>
                <c:pt idx="13">
                  <c:v>2646.3896401423899</c:v>
                </c:pt>
                <c:pt idx="14">
                  <c:v>2709.7547493450202</c:v>
                </c:pt>
                <c:pt idx="15">
                  <c:v>2815.2108274492798</c:v>
                </c:pt>
              </c:numCache>
            </c:numRef>
          </c:xVal>
          <c:yVal>
            <c:numRef>
              <c:f>'CEP Load-Movement (Jefferies) '!$AG$3:$AG$18</c:f>
              <c:numCache>
                <c:formatCode>0.0</c:formatCode>
                <c:ptCount val="16"/>
                <c:pt idx="0" formatCode="0">
                  <c:v>2.9841277343588598E-3</c:v>
                </c:pt>
                <c:pt idx="1">
                  <c:v>4.7492392824039804</c:v>
                </c:pt>
                <c:pt idx="2">
                  <c:v>8.3973354324018494</c:v>
                </c:pt>
                <c:pt idx="3">
                  <c:v>11.62616163635</c:v>
                </c:pt>
                <c:pt idx="4">
                  <c:v>16.3798771103238</c:v>
                </c:pt>
                <c:pt idx="5">
                  <c:v>23.5328312793112</c:v>
                </c:pt>
                <c:pt idx="6">
                  <c:v>30.909595028020501</c:v>
                </c:pt>
                <c:pt idx="7">
                  <c:v>42.858042459199403</c:v>
                </c:pt>
                <c:pt idx="8">
                  <c:v>52.423663897922701</c:v>
                </c:pt>
                <c:pt idx="9">
                  <c:v>64.601889164317498</c:v>
                </c:pt>
                <c:pt idx="10">
                  <c:v>73.519954885623207</c:v>
                </c:pt>
                <c:pt idx="11">
                  <c:v>84.398592525574998</c:v>
                </c:pt>
                <c:pt idx="12">
                  <c:v>95.930754138425797</c:v>
                </c:pt>
                <c:pt idx="13">
                  <c:v>107.242090299238</c:v>
                </c:pt>
                <c:pt idx="14">
                  <c:v>114.639742942076</c:v>
                </c:pt>
                <c:pt idx="15">
                  <c:v>128.78450838258499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C0-4D1A-BC24-8B83A67E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00896"/>
        <c:axId val="182407168"/>
      </c:scatterChart>
      <c:valAx>
        <c:axId val="182400896"/>
        <c:scaling>
          <c:orientation val="minMax"/>
          <c:max val="5000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>
                    <a:solidFill>
                      <a:sysClr val="windowText" lastClr="000000"/>
                    </a:solidFill>
                  </a:rPr>
                  <a:t>Load (kN)</a:t>
                </a:r>
              </a:p>
            </c:rich>
          </c:tx>
          <c:layout>
            <c:manualLayout>
              <c:xMode val="edge"/>
              <c:yMode val="edge"/>
              <c:x val="0.43418888093533764"/>
              <c:y val="2.000011240564950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182407168"/>
        <c:crosses val="autoZero"/>
        <c:crossBetween val="midCat"/>
        <c:majorUnit val="500"/>
        <c:minorUnit val="100"/>
      </c:valAx>
      <c:valAx>
        <c:axId val="182407168"/>
        <c:scaling>
          <c:orientation val="maxMin"/>
          <c:max val="65"/>
          <c:min val="0"/>
        </c:scaling>
        <c:delete val="0"/>
        <c:axPos val="l"/>
        <c:minorGridlines>
          <c:spPr>
            <a:ln w="1270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>
                    <a:solidFill>
                      <a:sysClr val="windowText" lastClr="000000"/>
                    </a:solidFill>
                  </a:rPr>
                  <a:t>Movement  (mm)</a:t>
                </a:r>
              </a:p>
            </c:rich>
          </c:tx>
          <c:layout>
            <c:manualLayout>
              <c:xMode val="edge"/>
              <c:yMode val="edge"/>
              <c:x val="8.5468861846814594E-3"/>
              <c:y val="0.404000067443389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182400896"/>
        <c:crosses val="autoZero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666699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623951028230216"/>
          <c:y val="0.13400000000000001"/>
          <c:w val="0.81196716741314001"/>
          <c:h val="0.83599999999999997"/>
        </c:manualLayout>
      </c:layout>
      <c:scatterChart>
        <c:scatterStyle val="lineMarker"/>
        <c:varyColors val="0"/>
        <c:ser>
          <c:idx val="1"/>
          <c:order val="0"/>
          <c:tx>
            <c:strRef>
              <c:f>'[8]Curva Carico-Movimento'!$P$25:$P$26</c:f>
              <c:strCache>
                <c:ptCount val="1"/>
                <c:pt idx="0">
                  <c:v>3 39</c:v>
                </c:pt>
              </c:strCache>
            </c:strRef>
          </c:tx>
          <c:marker>
            <c:symbol val="none"/>
          </c:marker>
          <c:xVal>
            <c:numRef>
              <c:f>'[8]Curva Carico-Movimento'!$P$25:$P$26</c:f>
              <c:numCache>
                <c:formatCode>General</c:formatCode>
                <c:ptCount val="2"/>
                <c:pt idx="0">
                  <c:v>3</c:v>
                </c:pt>
                <c:pt idx="1">
                  <c:v>39</c:v>
                </c:pt>
              </c:numCache>
            </c:numRef>
          </c:xVal>
          <c:yVal>
            <c:numRef>
              <c:f>'[8]Curva Carico-Movimento'!$Q$25:$Q$26</c:f>
              <c:numCache>
                <c:formatCode>General</c:formatCode>
                <c:ptCount val="2"/>
                <c:pt idx="0">
                  <c:v>820</c:v>
                </c:pt>
                <c:pt idx="1">
                  <c:v>950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F5-4E83-9A55-ECCF5919E96E}"/>
            </c:ext>
          </c:extLst>
        </c:ser>
        <c:ser>
          <c:idx val="3"/>
          <c:order val="1"/>
          <c:marker>
            <c:symbol val="none"/>
          </c:marker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AF5-4E83-9A55-ECCF5919E96E}"/>
            </c:ext>
          </c:extLst>
        </c:ser>
        <c:ser>
          <c:idx val="6"/>
          <c:order val="2"/>
          <c:spPr>
            <a:ln>
              <a:solidFill>
                <a:srgbClr val="EEECE1">
                  <a:lumMod val="25000"/>
                </a:srgbClr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EAF5-4E83-9A55-ECCF5919E96E}"/>
            </c:ext>
          </c:extLst>
        </c:ser>
        <c:ser>
          <c:idx val="9"/>
          <c:order val="3"/>
          <c:spPr>
            <a:ln>
              <a:solidFill>
                <a:srgbClr val="EEECE1">
                  <a:lumMod val="10000"/>
                </a:srgbClr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EAF5-4E83-9A55-ECCF5919E96E}"/>
            </c:ext>
          </c:extLst>
        </c:ser>
        <c:ser>
          <c:idx val="2"/>
          <c:order val="4"/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AF5-4E83-9A55-ECCF5919E96E}"/>
            </c:ext>
          </c:extLst>
        </c:ser>
        <c:ser>
          <c:idx val="7"/>
          <c:order val="5"/>
          <c:spPr>
            <a:ln>
              <a:solidFill>
                <a:srgbClr val="0033CC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5-EAF5-4E83-9A55-ECCF5919E96E}"/>
            </c:ext>
          </c:extLst>
        </c:ser>
        <c:ser>
          <c:idx val="0"/>
          <c:order val="6"/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'[9] Carico-Movimento (Confronti)'!$W$22</c:f>
              <c:numCache>
                <c:formatCode>General</c:formatCode>
                <c:ptCount val="1"/>
                <c:pt idx="0">
                  <c:v>1200</c:v>
                </c:pt>
              </c:numCache>
            </c:numRef>
          </c:xVal>
          <c:yVal>
            <c:numRef>
              <c:f>'[9] Carico-Movimento (Confronti)'!$X$22</c:f>
              <c:numCache>
                <c:formatCode>General</c:formatCode>
                <c:ptCount val="1"/>
                <c:pt idx="0">
                  <c:v>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F5-4E83-9A55-ECCF5919E96E}"/>
            </c:ext>
          </c:extLst>
        </c:ser>
        <c:ser>
          <c:idx val="12"/>
          <c:order val="7"/>
          <c:marker>
            <c:symbol val="none"/>
          </c:marker>
          <c:xVal>
            <c:numRef>
              <c:f>'[2]Carico-Movimento'!$Z$7:$Z$15</c:f>
              <c:numCache>
                <c:formatCode>General</c:formatCode>
                <c:ptCount val="9"/>
              </c:numCache>
            </c:numRef>
          </c:xVal>
          <c:yVal>
            <c:numRef>
              <c:f>'[2]Carico-Movimento'!$X$29</c:f>
              <c:numCache>
                <c:formatCode>General</c:formatCode>
                <c:ptCount val="1"/>
                <c:pt idx="0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F5-4E83-9A55-ECCF5919E96E}"/>
            </c:ext>
          </c:extLst>
        </c:ser>
        <c:ser>
          <c:idx val="13"/>
          <c:order val="8"/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8-EAF5-4E83-9A55-ECCF5919E96E}"/>
              </c:ext>
            </c:extLst>
          </c:dPt>
          <c:xVal>
            <c:numRef>
              <c:f>'[2]Carico-Movimento'!$W$29</c:f>
              <c:numCache>
                <c:formatCode>General</c:formatCode>
                <c:ptCount val="1"/>
                <c:pt idx="0">
                  <c:v>1580</c:v>
                </c:pt>
              </c:numCache>
            </c:numRef>
          </c:xVal>
          <c:yVal>
            <c:numRef>
              <c:f>'[2]Carico-Movimento'!$X$29</c:f>
              <c:numCache>
                <c:formatCode>General</c:formatCode>
                <c:ptCount val="1"/>
                <c:pt idx="0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F5-4E83-9A55-ECCF5919E96E}"/>
            </c:ext>
          </c:extLst>
        </c:ser>
        <c:ser>
          <c:idx val="16"/>
          <c:order val="9"/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xVal>
            <c:numRef>
              <c:f>'CEP Load-Movement (Jefferies) '!$V$27</c:f>
              <c:numCache>
                <c:formatCode>General</c:formatCode>
                <c:ptCount val="1"/>
                <c:pt idx="0">
                  <c:v>2700</c:v>
                </c:pt>
              </c:numCache>
            </c:numRef>
          </c:xVal>
          <c:yVal>
            <c:numRef>
              <c:f>'CEP Load-Movement (Jefferies) '!$W$27</c:f>
              <c:numCache>
                <c:formatCode>General</c:formatCode>
                <c:ptCount val="1"/>
                <c:pt idx="0">
                  <c:v>9.8000000000000007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AF5-4E83-9A55-ECCF5919E96E}"/>
            </c:ext>
          </c:extLst>
        </c:ser>
        <c:ser>
          <c:idx val="5"/>
          <c:order val="10"/>
          <c:marker>
            <c:symbol val="none"/>
          </c:marker>
          <c:xVal>
            <c:numRef>
              <c:f>'CEP Load-Movement (Jefferies) '!$V$30:$V$31</c:f>
              <c:numCache>
                <c:formatCode>General</c:formatCode>
                <c:ptCount val="2"/>
                <c:pt idx="0">
                  <c:v>0</c:v>
                </c:pt>
                <c:pt idx="1">
                  <c:v>5000</c:v>
                </c:pt>
              </c:numCache>
            </c:numRef>
          </c:xVal>
          <c:yVal>
            <c:numRef>
              <c:f>'CEP Load-Movement (Jefferies) '!$W$30:$W$31</c:f>
              <c:numCache>
                <c:formatCode>General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AF5-4E83-9A55-ECCF5919E96E}"/>
            </c:ext>
          </c:extLst>
        </c:ser>
        <c:ser>
          <c:idx val="18"/>
          <c:order val="11"/>
          <c:spPr>
            <a:ln w="60325" cmpd="tri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'CEP Load-Movement (Jefferies) '!$Z$3:$Z$23</c:f>
              <c:numCache>
                <c:formatCode>0</c:formatCode>
                <c:ptCount val="21"/>
                <c:pt idx="0">
                  <c:v>0</c:v>
                </c:pt>
                <c:pt idx="1">
                  <c:v>906.26374284808003</c:v>
                </c:pt>
                <c:pt idx="2">
                  <c:v>1343.3988509933399</c:v>
                </c:pt>
                <c:pt idx="3">
                  <c:v>1791.1435905870701</c:v>
                </c:pt>
                <c:pt idx="4">
                  <c:v>2142.9626279121699</c:v>
                </c:pt>
                <c:pt idx="5">
                  <c:v>2569.3417648648301</c:v>
                </c:pt>
                <c:pt idx="6">
                  <c:v>2974.3004217723801</c:v>
                </c:pt>
                <c:pt idx="7">
                  <c:v>3315.1622707567199</c:v>
                </c:pt>
                <c:pt idx="8">
                  <c:v>3560.0252476003602</c:v>
                </c:pt>
                <c:pt idx="9">
                  <c:v>3730.3098323484201</c:v>
                </c:pt>
                <c:pt idx="10">
                  <c:v>3964.3802530634298</c:v>
                </c:pt>
                <c:pt idx="11">
                  <c:v>4230.2246907198296</c:v>
                </c:pt>
                <c:pt idx="12">
                  <c:v>4378.9241632106396</c:v>
                </c:pt>
                <c:pt idx="13">
                  <c:v>4580.6169155397902</c:v>
                </c:pt>
                <c:pt idx="14">
                  <c:v>4718.6884641140996</c:v>
                </c:pt>
                <c:pt idx="15">
                  <c:v>4814.1385622143698</c:v>
                </c:pt>
                <c:pt idx="16">
                  <c:v>5005.0570508828996</c:v>
                </c:pt>
                <c:pt idx="17">
                  <c:v>5100.2510544309598</c:v>
                </c:pt>
                <c:pt idx="18">
                  <c:v>5237.9567536449804</c:v>
                </c:pt>
                <c:pt idx="19">
                  <c:v>5396.7170835438301</c:v>
                </c:pt>
                <c:pt idx="20">
                  <c:v>5460.3565797666797</c:v>
                </c:pt>
              </c:numCache>
            </c:numRef>
          </c:xVal>
          <c:yVal>
            <c:numRef>
              <c:f>'CEP Load-Movement (Jefferies) '!$AA$3:$AA$23</c:f>
              <c:numCache>
                <c:formatCode>0.0</c:formatCode>
                <c:ptCount val="21"/>
                <c:pt idx="0">
                  <c:v>0</c:v>
                </c:pt>
                <c:pt idx="1">
                  <c:v>2.0515878144236299</c:v>
                </c:pt>
                <c:pt idx="2">
                  <c:v>3.2974611417242401</c:v>
                </c:pt>
                <c:pt idx="3">
                  <c:v>5.19536637803761</c:v>
                </c:pt>
                <c:pt idx="4">
                  <c:v>6.4531762162756596</c:v>
                </c:pt>
                <c:pt idx="5">
                  <c:v>8.7897482289184605</c:v>
                </c:pt>
                <c:pt idx="6">
                  <c:v>12.218510990764299</c:v>
                </c:pt>
                <c:pt idx="7">
                  <c:v>16.9632740815604</c:v>
                </c:pt>
                <c:pt idx="8">
                  <c:v>21.939307071433301</c:v>
                </c:pt>
                <c:pt idx="9">
                  <c:v>26.054419211192599</c:v>
                </c:pt>
                <c:pt idx="10">
                  <c:v>32.5568335350155</c:v>
                </c:pt>
                <c:pt idx="11">
                  <c:v>41.668867558775503</c:v>
                </c:pt>
                <c:pt idx="12">
                  <c:v>48.836742366396699</c:v>
                </c:pt>
                <c:pt idx="13">
                  <c:v>59.918300691993302</c:v>
                </c:pt>
                <c:pt idx="14">
                  <c:v>66.651984914880302</c:v>
                </c:pt>
                <c:pt idx="15">
                  <c:v>72.955954744653596</c:v>
                </c:pt>
                <c:pt idx="16">
                  <c:v>85.346053079883603</c:v>
                </c:pt>
                <c:pt idx="17">
                  <c:v>94.699801449771698</c:v>
                </c:pt>
                <c:pt idx="18">
                  <c:v>105.790312158559</c:v>
                </c:pt>
                <c:pt idx="19">
                  <c:v>120.14545860405499</c:v>
                </c:pt>
                <c:pt idx="20">
                  <c:v>124.275491382448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AF5-4E83-9A55-ECCF5919E96E}"/>
            </c:ext>
          </c:extLst>
        </c:ser>
        <c:ser>
          <c:idx val="19"/>
          <c:order val="12"/>
          <c:spPr>
            <a:ln w="3492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'CEP Load-Movement (Jefferies) '!$AC$3:$AC$20</c:f>
              <c:numCache>
                <c:formatCode>0</c:formatCode>
                <c:ptCount val="18"/>
                <c:pt idx="0">
                  <c:v>0</c:v>
                </c:pt>
                <c:pt idx="1">
                  <c:v>906.26374284808003</c:v>
                </c:pt>
                <c:pt idx="2">
                  <c:v>1375.28262274281</c:v>
                </c:pt>
                <c:pt idx="3">
                  <c:v>1684.29728491371</c:v>
                </c:pt>
                <c:pt idx="4">
                  <c:v>1844.08199302137</c:v>
                </c:pt>
                <c:pt idx="5">
                  <c:v>2003.5923141088099</c:v>
                </c:pt>
                <c:pt idx="6">
                  <c:v>2077.84144178014</c:v>
                </c:pt>
                <c:pt idx="7">
                  <c:v>2194.4376329052898</c:v>
                </c:pt>
                <c:pt idx="8">
                  <c:v>2257.7844496399098</c:v>
                </c:pt>
                <c:pt idx="9">
                  <c:v>2342.2407744633902</c:v>
                </c:pt>
                <c:pt idx="10">
                  <c:v>2362.92955578792</c:v>
                </c:pt>
                <c:pt idx="11">
                  <c:v>2436.7579566948998</c:v>
                </c:pt>
                <c:pt idx="12">
                  <c:v>2478.5745385763098</c:v>
                </c:pt>
                <c:pt idx="13">
                  <c:v>2551.98221271896</c:v>
                </c:pt>
                <c:pt idx="14">
                  <c:v>2582.95136106771</c:v>
                </c:pt>
                <c:pt idx="15">
                  <c:v>2614.1948964366702</c:v>
                </c:pt>
                <c:pt idx="16">
                  <c:v>2623.90819695243</c:v>
                </c:pt>
                <c:pt idx="17">
                  <c:v>2634.0056392964998</c:v>
                </c:pt>
              </c:numCache>
            </c:numRef>
          </c:xVal>
          <c:yVal>
            <c:numRef>
              <c:f>'CEP Load-Movement (Jefferies) '!$AD$3:$AD$20</c:f>
              <c:numCache>
                <c:formatCode>0.0</c:formatCode>
                <c:ptCount val="18"/>
                <c:pt idx="0" formatCode="0">
                  <c:v>0</c:v>
                </c:pt>
                <c:pt idx="1">
                  <c:v>2.0515878144236299</c:v>
                </c:pt>
                <c:pt idx="2">
                  <c:v>4.6000328959015997</c:v>
                </c:pt>
                <c:pt idx="3">
                  <c:v>7.6065415839379504</c:v>
                </c:pt>
                <c:pt idx="4">
                  <c:v>9.7625738689246599</c:v>
                </c:pt>
                <c:pt idx="5">
                  <c:v>15.1862260183047</c:v>
                </c:pt>
                <c:pt idx="6">
                  <c:v>19.9682907057359</c:v>
                </c:pt>
                <c:pt idx="7">
                  <c:v>28.4476896507249</c:v>
                </c:pt>
                <c:pt idx="8">
                  <c:v>36.063183617840501</c:v>
                </c:pt>
                <c:pt idx="9">
                  <c:v>46.2897893487796</c:v>
                </c:pt>
                <c:pt idx="10">
                  <c:v>53.911251571376702</c:v>
                </c:pt>
                <c:pt idx="11">
                  <c:v>63.703666717568801</c:v>
                </c:pt>
                <c:pt idx="12">
                  <c:v>73.718399379685493</c:v>
                </c:pt>
                <c:pt idx="13">
                  <c:v>88.521164984663898</c:v>
                </c:pt>
                <c:pt idx="14">
                  <c:v>100.715802953579</c:v>
                </c:pt>
                <c:pt idx="15">
                  <c:v>109.64282105808699</c:v>
                </c:pt>
                <c:pt idx="16">
                  <c:v>120.969077857546</c:v>
                </c:pt>
                <c:pt idx="17">
                  <c:v>127.720666846814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EAF5-4E83-9A55-ECCF5919E96E}"/>
            </c:ext>
          </c:extLst>
        </c:ser>
        <c:ser>
          <c:idx val="20"/>
          <c:order val="13"/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'CEP Load-Movement (Jefferies) '!$AF$3:$AF$18</c:f>
              <c:numCache>
                <c:formatCode>0</c:formatCode>
                <c:ptCount val="16"/>
                <c:pt idx="0">
                  <c:v>0</c:v>
                </c:pt>
                <c:pt idx="1">
                  <c:v>308.831737490747</c:v>
                </c:pt>
                <c:pt idx="2">
                  <c:v>703.107593077763</c:v>
                </c:pt>
                <c:pt idx="3">
                  <c:v>980.11043622308</c:v>
                </c:pt>
                <c:pt idx="4">
                  <c:v>1256.9852320923001</c:v>
                </c:pt>
                <c:pt idx="5">
                  <c:v>1512.32979310831</c:v>
                </c:pt>
                <c:pt idx="6">
                  <c:v>1724.99802624623</c:v>
                </c:pt>
                <c:pt idx="7">
                  <c:v>1958.61113526088</c:v>
                </c:pt>
                <c:pt idx="8">
                  <c:v>2096.4448817510001</c:v>
                </c:pt>
                <c:pt idx="9">
                  <c:v>2244.72362747747</c:v>
                </c:pt>
                <c:pt idx="10">
                  <c:v>2339.9542159615598</c:v>
                </c:pt>
                <c:pt idx="11">
                  <c:v>2435.02017223351</c:v>
                </c:pt>
                <c:pt idx="12">
                  <c:v>2530.0312511014299</c:v>
                </c:pt>
                <c:pt idx="13">
                  <c:v>2646.3896401423899</c:v>
                </c:pt>
                <c:pt idx="14">
                  <c:v>2709.7547493450202</c:v>
                </c:pt>
                <c:pt idx="15">
                  <c:v>2815.2108274492798</c:v>
                </c:pt>
              </c:numCache>
            </c:numRef>
          </c:xVal>
          <c:yVal>
            <c:numRef>
              <c:f>'CEP Load-Movement (Jefferies) '!$AG$3:$AG$18</c:f>
              <c:numCache>
                <c:formatCode>0.0</c:formatCode>
                <c:ptCount val="16"/>
                <c:pt idx="0" formatCode="0">
                  <c:v>2.9841277343588598E-3</c:v>
                </c:pt>
                <c:pt idx="1">
                  <c:v>4.7492392824039804</c:v>
                </c:pt>
                <c:pt idx="2">
                  <c:v>8.3973354324018494</c:v>
                </c:pt>
                <c:pt idx="3">
                  <c:v>11.62616163635</c:v>
                </c:pt>
                <c:pt idx="4">
                  <c:v>16.3798771103238</c:v>
                </c:pt>
                <c:pt idx="5">
                  <c:v>23.5328312793112</c:v>
                </c:pt>
                <c:pt idx="6">
                  <c:v>30.909595028020501</c:v>
                </c:pt>
                <c:pt idx="7">
                  <c:v>42.858042459199403</c:v>
                </c:pt>
                <c:pt idx="8">
                  <c:v>52.423663897922701</c:v>
                </c:pt>
                <c:pt idx="9">
                  <c:v>64.601889164317498</c:v>
                </c:pt>
                <c:pt idx="10">
                  <c:v>73.519954885623207</c:v>
                </c:pt>
                <c:pt idx="11">
                  <c:v>84.398592525574998</c:v>
                </c:pt>
                <c:pt idx="12">
                  <c:v>95.930754138425797</c:v>
                </c:pt>
                <c:pt idx="13">
                  <c:v>107.242090299238</c:v>
                </c:pt>
                <c:pt idx="14">
                  <c:v>114.639742942076</c:v>
                </c:pt>
                <c:pt idx="15">
                  <c:v>128.78450838258499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AF5-4E83-9A55-ECCF5919E96E}"/>
            </c:ext>
          </c:extLst>
        </c:ser>
        <c:ser>
          <c:idx val="4"/>
          <c:order val="14"/>
          <c:spPr>
            <a:ln w="22225">
              <a:solidFill>
                <a:srgbClr val="FF0066"/>
              </a:solidFill>
              <a:prstDash val="sysDash"/>
            </a:ln>
          </c:spPr>
          <c:marker>
            <c:symbol val="none"/>
          </c:marker>
          <c:xVal>
            <c:numRef>
              <c:f>'CEP Load-Movement (Togl. 2016)'!$V$19:$V$21</c:f>
              <c:numCache>
                <c:formatCode>General</c:formatCode>
                <c:ptCount val="3"/>
                <c:pt idx="0">
                  <c:v>0</c:v>
                </c:pt>
                <c:pt idx="1">
                  <c:v>2312</c:v>
                </c:pt>
                <c:pt idx="2">
                  <c:v>4082</c:v>
                </c:pt>
              </c:numCache>
            </c:numRef>
          </c:xVal>
          <c:yVal>
            <c:numRef>
              <c:f>'CEP Load-Movement (Togl. 2016)'!$W$19:$W$21</c:f>
              <c:numCache>
                <c:formatCode>General</c:formatCode>
                <c:ptCount val="3"/>
                <c:pt idx="0">
                  <c:v>0</c:v>
                </c:pt>
                <c:pt idx="1">
                  <c:v>0.3</c:v>
                </c:pt>
                <c:pt idx="2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AF5-4E83-9A55-ECCF5919E96E}"/>
            </c:ext>
          </c:extLst>
        </c:ser>
        <c:ser>
          <c:idx val="10"/>
          <c:order val="15"/>
          <c:spPr>
            <a:ln w="22225">
              <a:solidFill>
                <a:srgbClr val="FF6600"/>
              </a:solidFill>
              <a:prstDash val="sysDash"/>
            </a:ln>
          </c:spPr>
          <c:marker>
            <c:symbol val="none"/>
          </c:marker>
          <c:xVal>
            <c:numRef>
              <c:f>'CEP Load-Movement (Togl. 2016)'!$V$24:$V$25</c:f>
              <c:numCache>
                <c:formatCode>General</c:formatCode>
                <c:ptCount val="2"/>
                <c:pt idx="0">
                  <c:v>0</c:v>
                </c:pt>
                <c:pt idx="1">
                  <c:v>4082</c:v>
                </c:pt>
              </c:numCache>
            </c:numRef>
          </c:xVal>
          <c:yVal>
            <c:numRef>
              <c:f>'CEP Load-Movement (Togl. 2016)'!$W$24:$W$25</c:f>
              <c:numCache>
                <c:formatCode>0.0</c:formatCode>
                <c:ptCount val="2"/>
                <c:pt idx="0" formatCode="General">
                  <c:v>9.1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AF5-4E83-9A55-ECCF5919E96E}"/>
            </c:ext>
          </c:extLst>
        </c:ser>
        <c:ser>
          <c:idx val="11"/>
          <c:order val="16"/>
          <c:spPr>
            <a:ln w="60325" cmpd="tri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'CEP Load-Movement (Togl. 2016)'!$T$7:$T$15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1401.7486543253131</c:v>
                </c:pt>
                <c:pt idx="2">
                  <c:v>1993.5949421161586</c:v>
                </c:pt>
                <c:pt idx="3">
                  <c:v>2331.2598155153664</c:v>
                </c:pt>
                <c:pt idx="4">
                  <c:v>2605.5818909992104</c:v>
                </c:pt>
                <c:pt idx="5">
                  <c:v>3409.2514452117757</c:v>
                </c:pt>
                <c:pt idx="6">
                  <c:v>3673.1196433402474</c:v>
                </c:pt>
                <c:pt idx="7">
                  <c:v>3891.7845426839472</c:v>
                </c:pt>
                <c:pt idx="8">
                  <c:v>4082</c:v>
                </c:pt>
              </c:numCache>
            </c:numRef>
          </c:xVal>
          <c:yVal>
            <c:numRef>
              <c:f>'CEP Load-Movement (Togl. 2016)'!$U$7:$U$15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2.7483847039515688</c:v>
                </c:pt>
                <c:pt idx="2">
                  <c:v>6.5385908872655545</c:v>
                </c:pt>
                <c:pt idx="3">
                  <c:v>9.6628771594133802</c:v>
                </c:pt>
                <c:pt idx="4">
                  <c:v>12.773228016019825</c:v>
                </c:pt>
                <c:pt idx="5">
                  <c:v>25.150035317946589</c:v>
                </c:pt>
                <c:pt idx="6">
                  <c:v>37.408086321534853</c:v>
                </c:pt>
                <c:pt idx="7">
                  <c:v>49.656192599390465</c:v>
                </c:pt>
                <c:pt idx="8">
                  <c:v>61.898040000000002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AF5-4E83-9A55-ECCF5919E96E}"/>
            </c:ext>
          </c:extLst>
        </c:ser>
        <c:ser>
          <c:idx val="14"/>
          <c:order val="17"/>
          <c:spPr>
            <a:ln w="34925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'CEP Load-Movement (Togl. 2016)'!$N$7:$N$15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934.01539118766391</c:v>
                </c:pt>
                <c:pt idx="2">
                  <c:v>1287.16148415211</c:v>
                </c:pt>
                <c:pt idx="3">
                  <c:v>1483.4228913706359</c:v>
                </c:pt>
                <c:pt idx="4">
                  <c:v>1640.5653487021059</c:v>
                </c:pt>
                <c:pt idx="5">
                  <c:v>2091</c:v>
                </c:pt>
                <c:pt idx="6">
                  <c:v>2091</c:v>
                </c:pt>
                <c:pt idx="7">
                  <c:v>2091</c:v>
                </c:pt>
                <c:pt idx="8">
                  <c:v>2091</c:v>
                </c:pt>
              </c:numCache>
            </c:numRef>
          </c:xVal>
          <c:yVal>
            <c:numRef>
              <c:f>'CEP Load-Movement (Togl. 2016)'!$U$7:$U$15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2.7483847039515688</c:v>
                </c:pt>
                <c:pt idx="2">
                  <c:v>6.5385908872655545</c:v>
                </c:pt>
                <c:pt idx="3">
                  <c:v>9.6628771594133802</c:v>
                </c:pt>
                <c:pt idx="4">
                  <c:v>12.773228016019825</c:v>
                </c:pt>
                <c:pt idx="5">
                  <c:v>25.150035317946589</c:v>
                </c:pt>
                <c:pt idx="6">
                  <c:v>37.408086321534853</c:v>
                </c:pt>
                <c:pt idx="7">
                  <c:v>49.656192599390465</c:v>
                </c:pt>
                <c:pt idx="8">
                  <c:v>61.898040000000002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EAF5-4E83-9A55-ECCF5919E96E}"/>
            </c:ext>
          </c:extLst>
        </c:ser>
        <c:ser>
          <c:idx val="15"/>
          <c:order val="18"/>
          <c:spPr>
            <a:ln w="22225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'CEP Load-Movement (Togl. 2016)'!$Q$7:$Q$15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467.73326313764915</c:v>
                </c:pt>
                <c:pt idx="2">
                  <c:v>706.43345796404867</c:v>
                </c:pt>
                <c:pt idx="3">
                  <c:v>847.8369241447308</c:v>
                </c:pt>
                <c:pt idx="4">
                  <c:v>965.01654229710448</c:v>
                </c:pt>
                <c:pt idx="5">
                  <c:v>1318.2514452117757</c:v>
                </c:pt>
                <c:pt idx="6">
                  <c:v>1582.1196433402472</c:v>
                </c:pt>
                <c:pt idx="7">
                  <c:v>1800.7845426839472</c:v>
                </c:pt>
                <c:pt idx="8">
                  <c:v>1991</c:v>
                </c:pt>
              </c:numCache>
            </c:numRef>
          </c:xVal>
          <c:yVal>
            <c:numRef>
              <c:f>'CEP Load-Movement (Togl. 2016)'!$U$7:$U$15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2.7483847039515688</c:v>
                </c:pt>
                <c:pt idx="2">
                  <c:v>6.5385908872655545</c:v>
                </c:pt>
                <c:pt idx="3">
                  <c:v>9.6628771594133802</c:v>
                </c:pt>
                <c:pt idx="4">
                  <c:v>12.773228016019825</c:v>
                </c:pt>
                <c:pt idx="5">
                  <c:v>25.150035317946589</c:v>
                </c:pt>
                <c:pt idx="6">
                  <c:v>37.408086321534853</c:v>
                </c:pt>
                <c:pt idx="7">
                  <c:v>49.656192599390465</c:v>
                </c:pt>
                <c:pt idx="8">
                  <c:v>61.898040000000002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AF5-4E83-9A55-ECCF5919E96E}"/>
            </c:ext>
          </c:extLst>
        </c:ser>
        <c:ser>
          <c:idx val="8"/>
          <c:order val="19"/>
          <c:marker>
            <c:symbol val="circle"/>
            <c:size val="8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xVal>
            <c:numRef>
              <c:f>'CEP Load-Movement (Togl. 2016)'!$V$33</c:f>
              <c:numCache>
                <c:formatCode>General</c:formatCode>
                <c:ptCount val="1"/>
                <c:pt idx="0">
                  <c:v>3870</c:v>
                </c:pt>
              </c:numCache>
            </c:numRef>
          </c:xVal>
          <c:yVal>
            <c:numRef>
              <c:f>'CEP Load-Movement (Togl. 2016)'!$W$33</c:f>
              <c:numCache>
                <c:formatCode>General</c:formatCode>
                <c:ptCount val="1"/>
                <c:pt idx="0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EAF5-4E83-9A55-ECCF5919E96E}"/>
            </c:ext>
          </c:extLst>
        </c:ser>
        <c:ser>
          <c:idx val="17"/>
          <c:order val="20"/>
          <c:marker>
            <c:symbol val="circle"/>
            <c:size val="9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</c:spPr>
          </c:marker>
          <c:xVal>
            <c:numRef>
              <c:f>'CEP Load-Movement (Togl. 2016)'!$V$37</c:f>
              <c:numCache>
                <c:formatCode>General</c:formatCode>
                <c:ptCount val="1"/>
                <c:pt idx="0">
                  <c:v>4600</c:v>
                </c:pt>
              </c:numCache>
            </c:numRef>
          </c:xVal>
          <c:yVal>
            <c:numRef>
              <c:f>'CEP Load-Movement (Togl. 2016)'!$W$37</c:f>
              <c:numCache>
                <c:formatCode>General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AF5-4E83-9A55-ECCF5919E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00896"/>
        <c:axId val="182407168"/>
      </c:scatterChart>
      <c:valAx>
        <c:axId val="182400896"/>
        <c:scaling>
          <c:orientation val="minMax"/>
          <c:max val="5000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>
                    <a:solidFill>
                      <a:sysClr val="windowText" lastClr="000000"/>
                    </a:solidFill>
                  </a:rPr>
                  <a:t>Load (kN)</a:t>
                </a:r>
              </a:p>
            </c:rich>
          </c:tx>
          <c:layout>
            <c:manualLayout>
              <c:xMode val="edge"/>
              <c:yMode val="edge"/>
              <c:x val="0.43418888093533764"/>
              <c:y val="2.000011240564950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182407168"/>
        <c:crosses val="autoZero"/>
        <c:crossBetween val="midCat"/>
        <c:majorUnit val="500"/>
        <c:minorUnit val="100"/>
      </c:valAx>
      <c:valAx>
        <c:axId val="182407168"/>
        <c:scaling>
          <c:orientation val="maxMin"/>
          <c:max val="65"/>
          <c:min val="0"/>
        </c:scaling>
        <c:delete val="0"/>
        <c:axPos val="l"/>
        <c:minorGridlines>
          <c:spPr>
            <a:ln w="1270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>
                    <a:solidFill>
                      <a:sysClr val="windowText" lastClr="000000"/>
                    </a:solidFill>
                  </a:rPr>
                  <a:t>Movement  (mm)</a:t>
                </a:r>
              </a:p>
            </c:rich>
          </c:tx>
          <c:layout>
            <c:manualLayout>
              <c:xMode val="edge"/>
              <c:yMode val="edge"/>
              <c:x val="8.5468861846814594E-3"/>
              <c:y val="0.404000067443389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182400896"/>
        <c:crosses val="autoZero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666699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all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OEP: </a:t>
            </a:r>
            <a:r>
              <a:rPr lang="en-US" cap="none" baseline="0"/>
              <a:t>Predicted vs Measured</a:t>
            </a:r>
            <a:r>
              <a:rPr lang="en-US"/>
              <a:t>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all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'OEP Capacities (Histograms)'!$AF$4</c:f>
              <c:strCache>
                <c:ptCount val="1"/>
                <c:pt idx="0">
                  <c:v>Shaft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1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'OEP Capacities (Histograms)'!$AE$5:$AE$12</c:f>
              <c:strCache>
                <c:ptCount val="8"/>
                <c:pt idx="0">
                  <c:v>ICP</c:v>
                </c:pt>
                <c:pt idx="1">
                  <c:v>UWA</c:v>
                </c:pt>
                <c:pt idx="2">
                  <c:v>Togliani [fp(kPa)=qc (bar), Jefferies]</c:v>
                </c:pt>
                <c:pt idx="3">
                  <c:v>Togliani [fp(kPa)=qc (bar),Togliani, 2016]</c:v>
                </c:pt>
                <c:pt idx="4">
                  <c:v>Togliani [qc&amp;Rf, Jefferies]</c:v>
                </c:pt>
                <c:pt idx="5">
                  <c:v>Togliani [qc&amp;Rf, Togliani, 2016]</c:v>
                </c:pt>
                <c:pt idx="6">
                  <c:v>Togliani [qc&amp;K*G, Jefferies]</c:v>
                </c:pt>
                <c:pt idx="7">
                  <c:v>Togliani [qc&amp;K*G, Togliani, 2016]</c:v>
                </c:pt>
              </c:strCache>
            </c:strRef>
          </c:cat>
          <c:val>
            <c:numRef>
              <c:f>'OEP Capacities (Histograms)'!$AF$5:$AF$12</c:f>
              <c:numCache>
                <c:formatCode>0</c:formatCode>
                <c:ptCount val="8"/>
                <c:pt idx="0">
                  <c:v>112.98586572438163</c:v>
                </c:pt>
                <c:pt idx="1">
                  <c:v>88.206713780918733</c:v>
                </c:pt>
                <c:pt idx="2">
                  <c:v>123.9399293286219</c:v>
                </c:pt>
                <c:pt idx="3">
                  <c:v>43.727915194346281</c:v>
                </c:pt>
                <c:pt idx="4">
                  <c:v>70.406360424028264</c:v>
                </c:pt>
                <c:pt idx="5">
                  <c:v>30.432862190812727</c:v>
                </c:pt>
                <c:pt idx="6">
                  <c:v>43.242049469964655</c:v>
                </c:pt>
                <c:pt idx="7">
                  <c:v>8.2155477031802064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B-4007-B43F-8651F08E3263}"/>
            </c:ext>
          </c:extLst>
        </c:ser>
        <c:ser>
          <c:idx val="1"/>
          <c:order val="1"/>
          <c:tx>
            <c:strRef>
              <c:f>'OEP Capacities (Histograms)'!$AG$4</c:f>
              <c:strCache>
                <c:ptCount val="1"/>
                <c:pt idx="0">
                  <c:v>Toe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2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'OEP Capacities (Histograms)'!$AE$5:$AE$12</c:f>
              <c:strCache>
                <c:ptCount val="8"/>
                <c:pt idx="0">
                  <c:v>ICP</c:v>
                </c:pt>
                <c:pt idx="1">
                  <c:v>UWA</c:v>
                </c:pt>
                <c:pt idx="2">
                  <c:v>Togliani [fp(kPa)=qc (bar), Jefferies]</c:v>
                </c:pt>
                <c:pt idx="3">
                  <c:v>Togliani [fp(kPa)=qc (bar),Togliani, 2016]</c:v>
                </c:pt>
                <c:pt idx="4">
                  <c:v>Togliani [qc&amp;Rf, Jefferies]</c:v>
                </c:pt>
                <c:pt idx="5">
                  <c:v>Togliani [qc&amp;Rf, Togliani, 2016]</c:v>
                </c:pt>
                <c:pt idx="6">
                  <c:v>Togliani [qc&amp;K*G, Jefferies]</c:v>
                </c:pt>
                <c:pt idx="7">
                  <c:v>Togliani [qc&amp;K*G, Togliani, 2016]</c:v>
                </c:pt>
              </c:strCache>
            </c:strRef>
          </c:cat>
          <c:val>
            <c:numRef>
              <c:f>'OEP Capacities (Histograms)'!$AG$5:$AG$12</c:f>
              <c:numCache>
                <c:formatCode>0</c:formatCode>
                <c:ptCount val="8"/>
                <c:pt idx="0">
                  <c:v>0</c:v>
                </c:pt>
                <c:pt idx="1">
                  <c:v>4.0508339952343135</c:v>
                </c:pt>
                <c:pt idx="2">
                  <c:v>28.713264495631449</c:v>
                </c:pt>
                <c:pt idx="3">
                  <c:v>-17.553613979348697</c:v>
                </c:pt>
                <c:pt idx="4">
                  <c:v>28.713264495631449</c:v>
                </c:pt>
                <c:pt idx="5">
                  <c:v>-17.553613979348697</c:v>
                </c:pt>
                <c:pt idx="6">
                  <c:v>28.713264495631449</c:v>
                </c:pt>
                <c:pt idx="7">
                  <c:v>-17.553613979348697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B-4007-B43F-8651F08E3263}"/>
            </c:ext>
          </c:extLst>
        </c:ser>
        <c:ser>
          <c:idx val="2"/>
          <c:order val="2"/>
          <c:tx>
            <c:strRef>
              <c:f>'OEP Capacities (Histograms)'!$AH$4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3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'OEP Capacities (Histograms)'!$AE$5:$AE$12</c:f>
              <c:strCache>
                <c:ptCount val="8"/>
                <c:pt idx="0">
                  <c:v>ICP</c:v>
                </c:pt>
                <c:pt idx="1">
                  <c:v>UWA</c:v>
                </c:pt>
                <c:pt idx="2">
                  <c:v>Togliani [fp(kPa)=qc (bar), Jefferies]</c:v>
                </c:pt>
                <c:pt idx="3">
                  <c:v>Togliani [fp(kPa)=qc (bar),Togliani, 2016]</c:v>
                </c:pt>
                <c:pt idx="4">
                  <c:v>Togliani [qc&amp;Rf, Jefferies]</c:v>
                </c:pt>
                <c:pt idx="5">
                  <c:v>Togliani [qc&amp;Rf, Togliani, 2016]</c:v>
                </c:pt>
                <c:pt idx="6">
                  <c:v>Togliani [qc&amp;K*G, Jefferies]</c:v>
                </c:pt>
                <c:pt idx="7">
                  <c:v>Togliani [qc&amp;K*G, Togliani, 2016]</c:v>
                </c:pt>
              </c:strCache>
            </c:strRef>
          </c:cat>
          <c:val>
            <c:numRef>
              <c:f>'OEP Capacities (Histograms)'!$AH$5:$AH$12</c:f>
              <c:numCache>
                <c:formatCode>0</c:formatCode>
                <c:ptCount val="8"/>
                <c:pt idx="0">
                  <c:v>53.49226265161019</c:v>
                </c:pt>
                <c:pt idx="1">
                  <c:v>43.893768297783367</c:v>
                </c:pt>
                <c:pt idx="2">
                  <c:v>73.797574236721033</c:v>
                </c:pt>
                <c:pt idx="3">
                  <c:v>11.459640317858643</c:v>
                </c:pt>
                <c:pt idx="4">
                  <c:v>48.452530322040985</c:v>
                </c:pt>
                <c:pt idx="5">
                  <c:v>5.1652028439983297</c:v>
                </c:pt>
                <c:pt idx="6">
                  <c:v>35.591802593057309</c:v>
                </c:pt>
                <c:pt idx="7">
                  <c:v>-5.3534086156419818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EB-4007-B43F-8651F08E32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821970832"/>
        <c:axId val="821971248"/>
        <c:axId val="0"/>
      </c:bar3DChart>
      <c:catAx>
        <c:axId val="82197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FFFF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821971248"/>
        <c:crosses val="autoZero"/>
        <c:auto val="1"/>
        <c:lblAlgn val="ctr"/>
        <c:lblOffset val="100"/>
        <c:noMultiLvlLbl val="0"/>
      </c:catAx>
      <c:valAx>
        <c:axId val="82197124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82197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lt1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623951028230216"/>
          <c:y val="0.13400000000000001"/>
          <c:w val="0.81196716741314001"/>
          <c:h val="0.83599999999999997"/>
        </c:manualLayout>
      </c:layout>
      <c:scatterChart>
        <c:scatterStyle val="lineMarker"/>
        <c:varyColors val="0"/>
        <c:ser>
          <c:idx val="1"/>
          <c:order val="0"/>
          <c:tx>
            <c:strRef>
              <c:f>'[8]Curva Carico-Movimento'!$P$25:$P$26</c:f>
              <c:strCache>
                <c:ptCount val="1"/>
                <c:pt idx="0">
                  <c:v>3 39</c:v>
                </c:pt>
              </c:strCache>
            </c:strRef>
          </c:tx>
          <c:marker>
            <c:symbol val="none"/>
          </c:marker>
          <c:xVal>
            <c:numRef>
              <c:f>'[8]Curva Carico-Movimento'!$P$25:$P$26</c:f>
              <c:numCache>
                <c:formatCode>General</c:formatCode>
                <c:ptCount val="2"/>
                <c:pt idx="0">
                  <c:v>3</c:v>
                </c:pt>
                <c:pt idx="1">
                  <c:v>39</c:v>
                </c:pt>
              </c:numCache>
            </c:numRef>
          </c:xVal>
          <c:yVal>
            <c:numRef>
              <c:f>'[8]Curva Carico-Movimento'!$Q$25:$Q$26</c:f>
              <c:numCache>
                <c:formatCode>General</c:formatCode>
                <c:ptCount val="2"/>
                <c:pt idx="0">
                  <c:v>820</c:v>
                </c:pt>
                <c:pt idx="1">
                  <c:v>950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91-477F-B22F-A417A200613C}"/>
            </c:ext>
          </c:extLst>
        </c:ser>
        <c:ser>
          <c:idx val="3"/>
          <c:order val="1"/>
          <c:marker>
            <c:symbol val="none"/>
          </c:marker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D91-477F-B22F-A417A200613C}"/>
            </c:ext>
          </c:extLst>
        </c:ser>
        <c:ser>
          <c:idx val="6"/>
          <c:order val="2"/>
          <c:spPr>
            <a:ln>
              <a:solidFill>
                <a:srgbClr val="EEECE1">
                  <a:lumMod val="25000"/>
                </a:srgbClr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2D91-477F-B22F-A417A200613C}"/>
            </c:ext>
          </c:extLst>
        </c:ser>
        <c:ser>
          <c:idx val="9"/>
          <c:order val="3"/>
          <c:spPr>
            <a:ln>
              <a:solidFill>
                <a:srgbClr val="EEECE1">
                  <a:lumMod val="10000"/>
                </a:srgbClr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2D91-477F-B22F-A417A200613C}"/>
            </c:ext>
          </c:extLst>
        </c:ser>
        <c:ser>
          <c:idx val="2"/>
          <c:order val="4"/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2D91-477F-B22F-A417A200613C}"/>
            </c:ext>
          </c:extLst>
        </c:ser>
        <c:ser>
          <c:idx val="7"/>
          <c:order val="5"/>
          <c:spPr>
            <a:ln>
              <a:solidFill>
                <a:srgbClr val="0033CC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5-2D91-477F-B22F-A417A200613C}"/>
            </c:ext>
          </c:extLst>
        </c:ser>
        <c:ser>
          <c:idx val="0"/>
          <c:order val="6"/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'[9] Carico-Movimento (Confronti)'!$W$22</c:f>
              <c:numCache>
                <c:formatCode>General</c:formatCode>
                <c:ptCount val="1"/>
                <c:pt idx="0">
                  <c:v>1200</c:v>
                </c:pt>
              </c:numCache>
            </c:numRef>
          </c:xVal>
          <c:yVal>
            <c:numRef>
              <c:f>'[9] Carico-Movimento (Confronti)'!$X$22</c:f>
              <c:numCache>
                <c:formatCode>General</c:formatCode>
                <c:ptCount val="1"/>
                <c:pt idx="0">
                  <c:v>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D91-477F-B22F-A417A200613C}"/>
            </c:ext>
          </c:extLst>
        </c:ser>
        <c:ser>
          <c:idx val="12"/>
          <c:order val="7"/>
          <c:marker>
            <c:symbol val="none"/>
          </c:marker>
          <c:xVal>
            <c:numRef>
              <c:f>'[2]Carico-Movimento'!$Z$7:$Z$15</c:f>
              <c:numCache>
                <c:formatCode>General</c:formatCode>
                <c:ptCount val="9"/>
              </c:numCache>
            </c:numRef>
          </c:xVal>
          <c:yVal>
            <c:numRef>
              <c:f>'[2]Carico-Movimento'!$X$29</c:f>
              <c:numCache>
                <c:formatCode>General</c:formatCode>
                <c:ptCount val="1"/>
                <c:pt idx="0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D91-477F-B22F-A417A200613C}"/>
            </c:ext>
          </c:extLst>
        </c:ser>
        <c:ser>
          <c:idx val="13"/>
          <c:order val="8"/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8-2D91-477F-B22F-A417A200613C}"/>
              </c:ext>
            </c:extLst>
          </c:dPt>
          <c:xVal>
            <c:numRef>
              <c:f>'[2]Carico-Movimento'!$W$29</c:f>
              <c:numCache>
                <c:formatCode>General</c:formatCode>
                <c:ptCount val="1"/>
                <c:pt idx="0">
                  <c:v>1580</c:v>
                </c:pt>
              </c:numCache>
            </c:numRef>
          </c:xVal>
          <c:yVal>
            <c:numRef>
              <c:f>'[2]Carico-Movimento'!$X$29</c:f>
              <c:numCache>
                <c:formatCode>General</c:formatCode>
                <c:ptCount val="1"/>
                <c:pt idx="0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D91-477F-B22F-A417A200613C}"/>
            </c:ext>
          </c:extLst>
        </c:ser>
        <c:ser>
          <c:idx val="4"/>
          <c:order val="9"/>
          <c:spPr>
            <a:ln w="22225">
              <a:solidFill>
                <a:srgbClr val="006600"/>
              </a:solidFill>
            </a:ln>
          </c:spPr>
          <c:marker>
            <c:symbol val="none"/>
          </c:marker>
          <c:xVal>
            <c:numRef>
              <c:f>'OEP Load-Movement (Jefferies)'!$V$30:$V$31</c:f>
              <c:numCache>
                <c:formatCode>General</c:formatCode>
                <c:ptCount val="2"/>
                <c:pt idx="0">
                  <c:v>0</c:v>
                </c:pt>
                <c:pt idx="1">
                  <c:v>7000</c:v>
                </c:pt>
              </c:numCache>
            </c:numRef>
          </c:xVal>
          <c:yVal>
            <c:numRef>
              <c:f>'OEP Load-Movement (Jefferies)'!$W$30:$W$31</c:f>
              <c:numCache>
                <c:formatCode>General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D6-4F23-8DCE-3E7235B238EB}"/>
            </c:ext>
          </c:extLst>
        </c:ser>
        <c:ser>
          <c:idx val="5"/>
          <c:order val="10"/>
          <c:spPr>
            <a:ln>
              <a:solidFill>
                <a:srgbClr val="FF0066"/>
              </a:solidFill>
              <a:prstDash val="sysDash"/>
            </a:ln>
          </c:spPr>
          <c:marker>
            <c:symbol val="none"/>
          </c:marker>
          <c:xVal>
            <c:numRef>
              <c:f>'OEP Load-Movement (Jefferies)'!$V$19:$V$21</c:f>
              <c:numCache>
                <c:formatCode>General</c:formatCode>
                <c:ptCount val="3"/>
                <c:pt idx="0">
                  <c:v>0</c:v>
                </c:pt>
                <c:pt idx="1">
                  <c:v>3243</c:v>
                </c:pt>
                <c:pt idx="2">
                  <c:v>6484</c:v>
                </c:pt>
              </c:numCache>
            </c:numRef>
          </c:xVal>
          <c:yVal>
            <c:numRef>
              <c:f>'OEP Load-Movement (Jefferies)'!$W$19:$W$21</c:f>
              <c:numCache>
                <c:formatCode>General</c:formatCode>
                <c:ptCount val="3"/>
                <c:pt idx="0">
                  <c:v>0</c:v>
                </c:pt>
                <c:pt idx="1">
                  <c:v>0.4</c:v>
                </c:pt>
                <c:pt idx="2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D6-4F23-8DCE-3E7235B238EB}"/>
            </c:ext>
          </c:extLst>
        </c:ser>
        <c:ser>
          <c:idx val="8"/>
          <c:order val="11"/>
          <c:spPr>
            <a:ln>
              <a:solidFill>
                <a:srgbClr val="FF6600"/>
              </a:solidFill>
              <a:prstDash val="sysDash"/>
            </a:ln>
          </c:spPr>
          <c:marker>
            <c:symbol val="none"/>
          </c:marker>
          <c:xVal>
            <c:numRef>
              <c:f>'OEP Load-Movement (Jefferies)'!$V$24:$V$25</c:f>
              <c:numCache>
                <c:formatCode>General</c:formatCode>
                <c:ptCount val="2"/>
                <c:pt idx="0">
                  <c:v>0</c:v>
                </c:pt>
                <c:pt idx="1">
                  <c:v>6484</c:v>
                </c:pt>
              </c:numCache>
            </c:numRef>
          </c:xVal>
          <c:yVal>
            <c:numRef>
              <c:f>'OEP Load-Movement (Jefferies)'!$W$24:$W$25</c:f>
              <c:numCache>
                <c:formatCode>0.0</c:formatCode>
                <c:ptCount val="2"/>
                <c:pt idx="0" formatCode="General">
                  <c:v>9.5</c:v>
                </c:pt>
                <c:pt idx="1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D6-4F23-8DCE-3E7235B238EB}"/>
            </c:ext>
          </c:extLst>
        </c:ser>
        <c:ser>
          <c:idx val="10"/>
          <c:order val="12"/>
          <c:spPr>
            <a:ln w="60325" cmpd="tri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'OEP Load-Movement (Jefferies)'!$T$7:$T$15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2000.4334271235459</c:v>
                </c:pt>
                <c:pt idx="2">
                  <c:v>2909.7385742615911</c:v>
                </c:pt>
                <c:pt idx="3">
                  <c:v>3881.7576047498542</c:v>
                </c:pt>
                <c:pt idx="4">
                  <c:v>4603.8264286041558</c:v>
                </c:pt>
                <c:pt idx="5">
                  <c:v>5200.9970189870292</c:v>
                </c:pt>
                <c:pt idx="6">
                  <c:v>5690.1591742745095</c:v>
                </c:pt>
                <c:pt idx="7">
                  <c:v>6109.6754282030843</c:v>
                </c:pt>
                <c:pt idx="8">
                  <c:v>6484</c:v>
                </c:pt>
              </c:numCache>
            </c:numRef>
          </c:xVal>
          <c:yVal>
            <c:numRef>
              <c:f>'OEP Load-Movement (Jefferies)'!$U$7:$U$15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3.0100801840178559</c:v>
                </c:pt>
                <c:pt idx="2">
                  <c:v>7.1383016362383938</c:v>
                </c:pt>
                <c:pt idx="3">
                  <c:v>13.918125156878723</c:v>
                </c:pt>
                <c:pt idx="4">
                  <c:v>20.651707889291771</c:v>
                </c:pt>
                <c:pt idx="5">
                  <c:v>27.3621844485126</c:v>
                </c:pt>
                <c:pt idx="6">
                  <c:v>40.652679447240786</c:v>
                </c:pt>
                <c:pt idx="7">
                  <c:v>53.930289954217571</c:v>
                </c:pt>
                <c:pt idx="8">
                  <c:v>67.199539999999999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D6-4F23-8DCE-3E7235B238EB}"/>
            </c:ext>
          </c:extLst>
        </c:ser>
        <c:ser>
          <c:idx val="11"/>
          <c:order val="13"/>
          <c:tx>
            <c:strRef>
              <c:f>'OEP Load-Movement (Jefferies)'!$N$7:$N$15</c:f>
              <c:strCache>
                <c:ptCount val="9"/>
                <c:pt idx="0">
                  <c:v>0</c:v>
                </c:pt>
                <c:pt idx="1">
                  <c:v>1449</c:v>
                </c:pt>
                <c:pt idx="2">
                  <c:v>1996</c:v>
                </c:pt>
                <c:pt idx="3">
                  <c:v>2544</c:v>
                </c:pt>
                <c:pt idx="4">
                  <c:v>2932</c:v>
                </c:pt>
                <c:pt idx="5">
                  <c:v>3243</c:v>
                </c:pt>
                <c:pt idx="6">
                  <c:v>3243</c:v>
                </c:pt>
                <c:pt idx="7">
                  <c:v>3243</c:v>
                </c:pt>
                <c:pt idx="8">
                  <c:v>3243</c:v>
                </c:pt>
              </c:strCache>
            </c:strRef>
          </c:tx>
          <c:spPr>
            <a:ln w="34925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'OEP Load-Movement (Jefferies)'!$N$7:$N$15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1448.5948893455734</c:v>
                </c:pt>
                <c:pt idx="2">
                  <c:v>1996.3006662387818</c:v>
                </c:pt>
                <c:pt idx="3">
                  <c:v>2544.4062294791629</c:v>
                </c:pt>
                <c:pt idx="4">
                  <c:v>2932.3674552317434</c:v>
                </c:pt>
                <c:pt idx="5">
                  <c:v>3243</c:v>
                </c:pt>
                <c:pt idx="6">
                  <c:v>3243</c:v>
                </c:pt>
                <c:pt idx="7">
                  <c:v>3243</c:v>
                </c:pt>
                <c:pt idx="8">
                  <c:v>3243</c:v>
                </c:pt>
              </c:numCache>
            </c:numRef>
          </c:xVal>
          <c:yVal>
            <c:numRef>
              <c:f>'OEP Load-Movement (Jefferies)'!$U$7:$U$15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3.0100801840178559</c:v>
                </c:pt>
                <c:pt idx="2">
                  <c:v>7.1383016362383938</c:v>
                </c:pt>
                <c:pt idx="3">
                  <c:v>13.918125156878723</c:v>
                </c:pt>
                <c:pt idx="4">
                  <c:v>20.651707889291771</c:v>
                </c:pt>
                <c:pt idx="5">
                  <c:v>27.3621844485126</c:v>
                </c:pt>
                <c:pt idx="6">
                  <c:v>40.652679447240786</c:v>
                </c:pt>
                <c:pt idx="7">
                  <c:v>53.930289954217571</c:v>
                </c:pt>
                <c:pt idx="8">
                  <c:v>67.199539999999999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DD6-4F23-8DCE-3E7235B238EB}"/>
            </c:ext>
          </c:extLst>
        </c:ser>
        <c:ser>
          <c:idx val="14"/>
          <c:order val="14"/>
          <c:spPr>
            <a:ln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'OEP Load-Movement (Jefferies)'!$Q$7:$Q$15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551.83853777797253</c:v>
                </c:pt>
                <c:pt idx="2">
                  <c:v>913.43790802280932</c:v>
                </c:pt>
                <c:pt idx="3">
                  <c:v>1337.3513752706911</c:v>
                </c:pt>
                <c:pt idx="4">
                  <c:v>1671.4589733724124</c:v>
                </c:pt>
                <c:pt idx="5">
                  <c:v>1957.9970189870289</c:v>
                </c:pt>
                <c:pt idx="6">
                  <c:v>2447.159174274509</c:v>
                </c:pt>
                <c:pt idx="7">
                  <c:v>2866.6754282030843</c:v>
                </c:pt>
                <c:pt idx="8">
                  <c:v>3241</c:v>
                </c:pt>
              </c:numCache>
            </c:numRef>
          </c:xVal>
          <c:yVal>
            <c:numRef>
              <c:f>'OEP Load-Movement (Jefferies)'!$U$7:$U$15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3.0100801840178559</c:v>
                </c:pt>
                <c:pt idx="2">
                  <c:v>7.1383016362383938</c:v>
                </c:pt>
                <c:pt idx="3">
                  <c:v>13.918125156878723</c:v>
                </c:pt>
                <c:pt idx="4">
                  <c:v>20.651707889291771</c:v>
                </c:pt>
                <c:pt idx="5">
                  <c:v>27.3621844485126</c:v>
                </c:pt>
                <c:pt idx="6">
                  <c:v>40.652679447240786</c:v>
                </c:pt>
                <c:pt idx="7">
                  <c:v>53.930289954217571</c:v>
                </c:pt>
                <c:pt idx="8">
                  <c:v>67.199539999999999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D6-4F23-8DCE-3E7235B238EB}"/>
            </c:ext>
          </c:extLst>
        </c:ser>
        <c:ser>
          <c:idx val="15"/>
          <c:order val="15"/>
          <c:spPr>
            <a:ln w="60325" cmpd="tri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'OEP Load-Movement (Jefferies)'!$Z$3:$Z$27</c:f>
              <c:numCache>
                <c:formatCode>0</c:formatCode>
                <c:ptCount val="25"/>
                <c:pt idx="0">
                  <c:v>0</c:v>
                </c:pt>
                <c:pt idx="1">
                  <c:v>884.09046853143195</c:v>
                </c:pt>
                <c:pt idx="2">
                  <c:v>1379.22073839674</c:v>
                </c:pt>
                <c:pt idx="3">
                  <c:v>1786.0409801281501</c:v>
                </c:pt>
                <c:pt idx="4">
                  <c:v>2263.6412693256798</c:v>
                </c:pt>
                <c:pt idx="5">
                  <c:v>2476.0180853237498</c:v>
                </c:pt>
                <c:pt idx="6">
                  <c:v>2653.0415511884898</c:v>
                </c:pt>
                <c:pt idx="7">
                  <c:v>2883.16838945267</c:v>
                </c:pt>
                <c:pt idx="8">
                  <c:v>3131.0085763832499</c:v>
                </c:pt>
                <c:pt idx="9">
                  <c:v>3379.03213131244</c:v>
                </c:pt>
                <c:pt idx="10">
                  <c:v>3644.7323613083099</c:v>
                </c:pt>
                <c:pt idx="11">
                  <c:v>3928.5126759677901</c:v>
                </c:pt>
                <c:pt idx="12">
                  <c:v>4265.2863422275605</c:v>
                </c:pt>
                <c:pt idx="13">
                  <c:v>4567.0733943512196</c:v>
                </c:pt>
                <c:pt idx="14">
                  <c:v>4780.2937031429301</c:v>
                </c:pt>
                <c:pt idx="15">
                  <c:v>5010.9339718032397</c:v>
                </c:pt>
                <c:pt idx="16">
                  <c:v>5206.4409319285596</c:v>
                </c:pt>
                <c:pt idx="17">
                  <c:v>5348.5878044563697</c:v>
                </c:pt>
                <c:pt idx="18">
                  <c:v>5437.4846101858302</c:v>
                </c:pt>
                <c:pt idx="19">
                  <c:v>5526.5647839139101</c:v>
                </c:pt>
                <c:pt idx="20">
                  <c:v>5651.1816757739398</c:v>
                </c:pt>
                <c:pt idx="21">
                  <c:v>5811.3719593656497</c:v>
                </c:pt>
                <c:pt idx="22">
                  <c:v>5989.5689804215399</c:v>
                </c:pt>
                <c:pt idx="23">
                  <c:v>6096.4358500154603</c:v>
                </c:pt>
                <c:pt idx="24">
                  <c:v>6203.8894972049502</c:v>
                </c:pt>
              </c:numCache>
            </c:numRef>
          </c:xVal>
          <c:yVal>
            <c:numRef>
              <c:f>'OEP Load-Movement (Jefferies)'!$AA$3:$AA$27</c:f>
              <c:numCache>
                <c:formatCode>0.0</c:formatCode>
                <c:ptCount val="25"/>
                <c:pt idx="0">
                  <c:v>0</c:v>
                </c:pt>
                <c:pt idx="1">
                  <c:v>2.1749414532161002</c:v>
                </c:pt>
                <c:pt idx="2">
                  <c:v>3.7334898073535898</c:v>
                </c:pt>
                <c:pt idx="3">
                  <c:v>5.9283921769995302</c:v>
                </c:pt>
                <c:pt idx="4">
                  <c:v>8.7524626322194905</c:v>
                </c:pt>
                <c:pt idx="5">
                  <c:v>10.956147805081301</c:v>
                </c:pt>
                <c:pt idx="6">
                  <c:v>13.161429851266</c:v>
                </c:pt>
                <c:pt idx="7">
                  <c:v>15.9966784196815</c:v>
                </c:pt>
                <c:pt idx="8">
                  <c:v>19.147309467547799</c:v>
                </c:pt>
                <c:pt idx="9">
                  <c:v>23.878845095951799</c:v>
                </c:pt>
                <c:pt idx="10">
                  <c:v>28.609582287698998</c:v>
                </c:pt>
                <c:pt idx="11">
                  <c:v>36.817511119958802</c:v>
                </c:pt>
                <c:pt idx="12">
                  <c:v>44.706863726145201</c:v>
                </c:pt>
                <c:pt idx="13">
                  <c:v>55.759622366702402</c:v>
                </c:pt>
                <c:pt idx="14">
                  <c:v>65.235468610015104</c:v>
                </c:pt>
                <c:pt idx="15">
                  <c:v>72.497250003927306</c:v>
                </c:pt>
                <c:pt idx="16">
                  <c:v>81.657713767793894</c:v>
                </c:pt>
                <c:pt idx="17">
                  <c:v>87.974944596667498</c:v>
                </c:pt>
                <c:pt idx="18">
                  <c:v>92.3974852388709</c:v>
                </c:pt>
                <c:pt idx="19">
                  <c:v>98.400930461612006</c:v>
                </c:pt>
                <c:pt idx="20">
                  <c:v>105.983683391573</c:v>
                </c:pt>
                <c:pt idx="21">
                  <c:v>115.46192494486</c:v>
                </c:pt>
                <c:pt idx="22">
                  <c:v>127.784996306441</c:v>
                </c:pt>
                <c:pt idx="23">
                  <c:v>134.736185840844</c:v>
                </c:pt>
                <c:pt idx="24">
                  <c:v>146.74627003295299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D6-4F23-8DCE-3E7235B238EB}"/>
            </c:ext>
          </c:extLst>
        </c:ser>
        <c:ser>
          <c:idx val="16"/>
          <c:order val="16"/>
          <c:spPr>
            <a:ln w="34925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'OEP Load-Movement (Jefferies)'!$AC$3:$AC$20</c:f>
              <c:numCache>
                <c:formatCode>0</c:formatCode>
                <c:ptCount val="18"/>
                <c:pt idx="0">
                  <c:v>0</c:v>
                </c:pt>
                <c:pt idx="1">
                  <c:v>588.039867109635</c:v>
                </c:pt>
                <c:pt idx="2">
                  <c:v>996.67774086378699</c:v>
                </c:pt>
                <c:pt idx="3">
                  <c:v>1285.7142857142901</c:v>
                </c:pt>
                <c:pt idx="4">
                  <c:v>1644.51827242525</c:v>
                </c:pt>
                <c:pt idx="5">
                  <c:v>1833.8870431893699</c:v>
                </c:pt>
                <c:pt idx="6">
                  <c:v>1973.4219269103</c:v>
                </c:pt>
                <c:pt idx="7">
                  <c:v>2112.9568106312299</c:v>
                </c:pt>
                <c:pt idx="8">
                  <c:v>2252.4916943521598</c:v>
                </c:pt>
                <c:pt idx="9">
                  <c:v>2362.1262458471801</c:v>
                </c:pt>
                <c:pt idx="10">
                  <c:v>2461.7940199335499</c:v>
                </c:pt>
                <c:pt idx="11">
                  <c:v>2551.4950166112999</c:v>
                </c:pt>
                <c:pt idx="12">
                  <c:v>2641.1960132890399</c:v>
                </c:pt>
                <c:pt idx="13">
                  <c:v>2691.0299003322302</c:v>
                </c:pt>
                <c:pt idx="14">
                  <c:v>2750.8305647840498</c:v>
                </c:pt>
                <c:pt idx="15">
                  <c:v>2820.59800664452</c:v>
                </c:pt>
                <c:pt idx="16">
                  <c:v>2860.4651162790701</c:v>
                </c:pt>
                <c:pt idx="17">
                  <c:v>2880.39867109635</c:v>
                </c:pt>
              </c:numCache>
            </c:numRef>
          </c:xVal>
          <c:yVal>
            <c:numRef>
              <c:f>'OEP Load-Movement (Jefferies)'!$AD$3:$AD$20</c:f>
              <c:numCache>
                <c:formatCode>0.0</c:formatCode>
                <c:ptCount val="18"/>
                <c:pt idx="0" formatCode="0">
                  <c:v>0</c:v>
                </c:pt>
                <c:pt idx="1">
                  <c:v>1.9368191721132899</c:v>
                </c:pt>
                <c:pt idx="2">
                  <c:v>2.4901960784313699</c:v>
                </c:pt>
                <c:pt idx="3">
                  <c:v>4.9803921568627496</c:v>
                </c:pt>
                <c:pt idx="4">
                  <c:v>8.57734204793028</c:v>
                </c:pt>
                <c:pt idx="5">
                  <c:v>12.7276688453159</c:v>
                </c:pt>
                <c:pt idx="6">
                  <c:v>17.708061002178699</c:v>
                </c:pt>
                <c:pt idx="7">
                  <c:v>24.071895424836601</c:v>
                </c:pt>
                <c:pt idx="8">
                  <c:v>31.819172113289799</c:v>
                </c:pt>
                <c:pt idx="9">
                  <c:v>41.503267973856197</c:v>
                </c:pt>
                <c:pt idx="10">
                  <c:v>52.017429193899801</c:v>
                </c:pt>
                <c:pt idx="11">
                  <c:v>62.531590413943398</c:v>
                </c:pt>
                <c:pt idx="12">
                  <c:v>75.259259259259196</c:v>
                </c:pt>
                <c:pt idx="13">
                  <c:v>81.623093681917197</c:v>
                </c:pt>
                <c:pt idx="14">
                  <c:v>93.244008714596902</c:v>
                </c:pt>
                <c:pt idx="15">
                  <c:v>104.311546840959</c:v>
                </c:pt>
                <c:pt idx="16">
                  <c:v>110.95206971677599</c:v>
                </c:pt>
                <c:pt idx="17">
                  <c:v>126.723311546841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D6-4F23-8DCE-3E7235B238EB}"/>
            </c:ext>
          </c:extLst>
        </c:ser>
        <c:ser>
          <c:idx val="17"/>
          <c:order val="17"/>
          <c:spPr>
            <a:ln>
              <a:solidFill>
                <a:srgbClr val="FF6600"/>
              </a:solidFill>
            </a:ln>
          </c:spPr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xVal>
            <c:numRef>
              <c:f>'OEP Load-Movement (Jefferies)'!$V$27</c:f>
              <c:numCache>
                <c:formatCode>General</c:formatCode>
                <c:ptCount val="1"/>
                <c:pt idx="0">
                  <c:v>2400</c:v>
                </c:pt>
              </c:numCache>
            </c:numRef>
          </c:xVal>
          <c:yVal>
            <c:numRef>
              <c:f>'OEP Load-Movement (Jefferies)'!$W$27</c:f>
              <c:numCache>
                <c:formatCode>General</c:formatCode>
                <c:ptCount val="1"/>
                <c:pt idx="0">
                  <c:v>9.8000000000000007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D6-4F23-8DCE-3E7235B238EB}"/>
            </c:ext>
          </c:extLst>
        </c:ser>
        <c:ser>
          <c:idx val="18"/>
          <c:order val="18"/>
          <c:spPr>
            <a:ln>
              <a:solidFill>
                <a:srgbClr val="006600"/>
              </a:solidFill>
            </a:ln>
          </c:spPr>
          <c:marker>
            <c:symbol val="circle"/>
            <c:size val="8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xVal>
            <c:numRef>
              <c:f>'OEP Load-Movement (Jefferies)'!$V$33</c:f>
              <c:numCache>
                <c:formatCode>General</c:formatCode>
                <c:ptCount val="1"/>
                <c:pt idx="0">
                  <c:v>3700</c:v>
                </c:pt>
              </c:numCache>
            </c:numRef>
          </c:xVal>
          <c:yVal>
            <c:numRef>
              <c:f>'OEP Load-Movement (Jefferies)'!$W$33</c:f>
              <c:numCache>
                <c:formatCode>General</c:formatCode>
                <c:ptCount val="1"/>
                <c:pt idx="0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DD6-4F23-8DCE-3E7235B238EB}"/>
            </c:ext>
          </c:extLst>
        </c:ser>
        <c:ser>
          <c:idx val="19"/>
          <c:order val="19"/>
          <c:marker>
            <c:symbol val="circle"/>
            <c:size val="5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</c:spPr>
          </c:marker>
          <c:dPt>
            <c:idx val="0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D-0DD6-4F23-8DCE-3E7235B238EB}"/>
              </c:ext>
            </c:extLst>
          </c:dPt>
          <c:xVal>
            <c:numRef>
              <c:f>'OEP Load-Movement (Jefferies)'!$V$37</c:f>
              <c:numCache>
                <c:formatCode>General</c:formatCode>
                <c:ptCount val="1"/>
                <c:pt idx="0">
                  <c:v>4800</c:v>
                </c:pt>
              </c:numCache>
            </c:numRef>
          </c:xVal>
          <c:yVal>
            <c:numRef>
              <c:f>'OEP Load-Movement (Jefferies)'!$W$37</c:f>
              <c:numCache>
                <c:formatCode>General</c:formatCode>
                <c:ptCount val="1"/>
                <c:pt idx="0">
                  <c:v>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DD6-4F23-8DCE-3E7235B2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00896"/>
        <c:axId val="182407168"/>
      </c:scatterChart>
      <c:valAx>
        <c:axId val="182400896"/>
        <c:scaling>
          <c:orientation val="minMax"/>
          <c:max val="7000"/>
          <c:min val="0"/>
        </c:scaling>
        <c:delete val="0"/>
        <c:axPos val="t"/>
        <c:minorGridlines>
          <c:spPr>
            <a:ln w="3175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>
                    <a:solidFill>
                      <a:sysClr val="windowText" lastClr="000000"/>
                    </a:solidFill>
                  </a:rPr>
                  <a:t>Load (kN)</a:t>
                </a:r>
              </a:p>
            </c:rich>
          </c:tx>
          <c:layout>
            <c:manualLayout>
              <c:xMode val="edge"/>
              <c:yMode val="edge"/>
              <c:x val="0.43418888093533764"/>
              <c:y val="2.000011240564950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182407168"/>
        <c:crosses val="autoZero"/>
        <c:crossBetween val="midCat"/>
        <c:majorUnit val="1000"/>
        <c:minorUnit val="200"/>
      </c:valAx>
      <c:valAx>
        <c:axId val="182407168"/>
        <c:scaling>
          <c:orientation val="maxMin"/>
          <c:max val="70"/>
          <c:min val="0"/>
        </c:scaling>
        <c:delete val="0"/>
        <c:axPos val="l"/>
        <c:minorGridlines>
          <c:spPr>
            <a:ln w="1270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>
                    <a:solidFill>
                      <a:sysClr val="windowText" lastClr="000000"/>
                    </a:solidFill>
                  </a:rPr>
                  <a:t>Movement  (mm)</a:t>
                </a:r>
              </a:p>
            </c:rich>
          </c:tx>
          <c:layout>
            <c:manualLayout>
              <c:xMode val="edge"/>
              <c:yMode val="edge"/>
              <c:x val="8.5468861846814594E-3"/>
              <c:y val="0.404000067443389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182400896"/>
        <c:crosses val="autoZero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666699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623951028230216"/>
          <c:y val="0.13400000000000001"/>
          <c:w val="0.81196716741314001"/>
          <c:h val="0.83599999999999997"/>
        </c:manualLayout>
      </c:layout>
      <c:scatterChart>
        <c:scatterStyle val="lineMarker"/>
        <c:varyColors val="0"/>
        <c:ser>
          <c:idx val="1"/>
          <c:order val="0"/>
          <c:tx>
            <c:strRef>
              <c:f>'[8]Curva Carico-Movimento'!$P$25:$P$26</c:f>
              <c:strCache>
                <c:ptCount val="1"/>
                <c:pt idx="0">
                  <c:v>3 39</c:v>
                </c:pt>
              </c:strCache>
            </c:strRef>
          </c:tx>
          <c:marker>
            <c:symbol val="none"/>
          </c:marker>
          <c:xVal>
            <c:numRef>
              <c:f>'[8]Curva Carico-Movimento'!$P$25:$P$26</c:f>
              <c:numCache>
                <c:formatCode>General</c:formatCode>
                <c:ptCount val="2"/>
                <c:pt idx="0">
                  <c:v>3</c:v>
                </c:pt>
                <c:pt idx="1">
                  <c:v>39</c:v>
                </c:pt>
              </c:numCache>
            </c:numRef>
          </c:xVal>
          <c:yVal>
            <c:numRef>
              <c:f>'[8]Curva Carico-Movimento'!$Q$25:$Q$26</c:f>
              <c:numCache>
                <c:formatCode>General</c:formatCode>
                <c:ptCount val="2"/>
                <c:pt idx="0">
                  <c:v>820</c:v>
                </c:pt>
                <c:pt idx="1">
                  <c:v>950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6C-4316-8EA6-ADFC7555B11D}"/>
            </c:ext>
          </c:extLst>
        </c:ser>
        <c:ser>
          <c:idx val="3"/>
          <c:order val="1"/>
          <c:marker>
            <c:symbol val="none"/>
          </c:marker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26C-4316-8EA6-ADFC7555B11D}"/>
            </c:ext>
          </c:extLst>
        </c:ser>
        <c:ser>
          <c:idx val="6"/>
          <c:order val="2"/>
          <c:spPr>
            <a:ln>
              <a:solidFill>
                <a:srgbClr val="EEECE1">
                  <a:lumMod val="25000"/>
                </a:srgbClr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D26C-4316-8EA6-ADFC7555B11D}"/>
            </c:ext>
          </c:extLst>
        </c:ser>
        <c:ser>
          <c:idx val="9"/>
          <c:order val="3"/>
          <c:spPr>
            <a:ln>
              <a:solidFill>
                <a:srgbClr val="EEECE1">
                  <a:lumMod val="10000"/>
                </a:srgbClr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D26C-4316-8EA6-ADFC7555B11D}"/>
            </c:ext>
          </c:extLst>
        </c:ser>
        <c:ser>
          <c:idx val="2"/>
          <c:order val="4"/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26C-4316-8EA6-ADFC7555B11D}"/>
            </c:ext>
          </c:extLst>
        </c:ser>
        <c:ser>
          <c:idx val="7"/>
          <c:order val="5"/>
          <c:spPr>
            <a:ln>
              <a:solidFill>
                <a:srgbClr val="0033CC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5-D26C-4316-8EA6-ADFC7555B11D}"/>
            </c:ext>
          </c:extLst>
        </c:ser>
        <c:ser>
          <c:idx val="0"/>
          <c:order val="6"/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'[9] Carico-Movimento (Confronti)'!$W$22</c:f>
              <c:numCache>
                <c:formatCode>General</c:formatCode>
                <c:ptCount val="1"/>
                <c:pt idx="0">
                  <c:v>1200</c:v>
                </c:pt>
              </c:numCache>
            </c:numRef>
          </c:xVal>
          <c:yVal>
            <c:numRef>
              <c:f>'[9] Carico-Movimento (Confronti)'!$X$22</c:f>
              <c:numCache>
                <c:formatCode>General</c:formatCode>
                <c:ptCount val="1"/>
                <c:pt idx="0">
                  <c:v>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26C-4316-8EA6-ADFC7555B11D}"/>
            </c:ext>
          </c:extLst>
        </c:ser>
        <c:ser>
          <c:idx val="12"/>
          <c:order val="7"/>
          <c:marker>
            <c:symbol val="none"/>
          </c:marker>
          <c:xVal>
            <c:numRef>
              <c:f>'[2]Carico-Movimento'!$Z$7:$Z$15</c:f>
              <c:numCache>
                <c:formatCode>General</c:formatCode>
                <c:ptCount val="9"/>
              </c:numCache>
            </c:numRef>
          </c:xVal>
          <c:yVal>
            <c:numRef>
              <c:f>'[2]Carico-Movimento'!$X$29</c:f>
              <c:numCache>
                <c:formatCode>General</c:formatCode>
                <c:ptCount val="1"/>
                <c:pt idx="0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26C-4316-8EA6-ADFC7555B11D}"/>
            </c:ext>
          </c:extLst>
        </c:ser>
        <c:ser>
          <c:idx val="13"/>
          <c:order val="8"/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8-D26C-4316-8EA6-ADFC7555B11D}"/>
              </c:ext>
            </c:extLst>
          </c:dPt>
          <c:xVal>
            <c:numRef>
              <c:f>'[2]Carico-Movimento'!$W$29</c:f>
              <c:numCache>
                <c:formatCode>General</c:formatCode>
                <c:ptCount val="1"/>
                <c:pt idx="0">
                  <c:v>1580</c:v>
                </c:pt>
              </c:numCache>
            </c:numRef>
          </c:xVal>
          <c:yVal>
            <c:numRef>
              <c:f>'[2]Carico-Movimento'!$X$29</c:f>
              <c:numCache>
                <c:formatCode>General</c:formatCode>
                <c:ptCount val="1"/>
                <c:pt idx="0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26C-4316-8EA6-ADFC7555B11D}"/>
            </c:ext>
          </c:extLst>
        </c:ser>
        <c:ser>
          <c:idx val="4"/>
          <c:order val="9"/>
          <c:spPr>
            <a:ln w="22225">
              <a:solidFill>
                <a:srgbClr val="006600"/>
              </a:solidFill>
            </a:ln>
          </c:spPr>
          <c:marker>
            <c:symbol val="none"/>
          </c:marker>
          <c:xVal>
            <c:numRef>
              <c:f>'OEP Load-Movement (Jefferies)'!$V$30:$V$31</c:f>
              <c:numCache>
                <c:formatCode>General</c:formatCode>
                <c:ptCount val="2"/>
                <c:pt idx="0">
                  <c:v>0</c:v>
                </c:pt>
                <c:pt idx="1">
                  <c:v>7000</c:v>
                </c:pt>
              </c:numCache>
            </c:numRef>
          </c:xVal>
          <c:yVal>
            <c:numRef>
              <c:f>'OEP Load-Movement (Jefferies)'!$W$30:$W$31</c:f>
              <c:numCache>
                <c:formatCode>General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26C-4316-8EA6-ADFC7555B11D}"/>
            </c:ext>
          </c:extLst>
        </c:ser>
        <c:ser>
          <c:idx val="5"/>
          <c:order val="10"/>
          <c:spPr>
            <a:ln>
              <a:solidFill>
                <a:srgbClr val="FF0066"/>
              </a:solidFill>
              <a:prstDash val="sysDash"/>
            </a:ln>
          </c:spPr>
          <c:marker>
            <c:symbol val="none"/>
          </c:marker>
          <c:xVal>
            <c:numRef>
              <c:f>'OEP Load-Movement (Togl.,2016)'!$V$19:$V$21</c:f>
              <c:numCache>
                <c:formatCode>General</c:formatCode>
                <c:ptCount val="3"/>
                <c:pt idx="0">
                  <c:v>0</c:v>
                </c:pt>
                <c:pt idx="1">
                  <c:v>2450</c:v>
                </c:pt>
                <c:pt idx="2">
                  <c:v>4526</c:v>
                </c:pt>
              </c:numCache>
            </c:numRef>
          </c:xVal>
          <c:yVal>
            <c:numRef>
              <c:f>'OEP Load-Movement (Togl.,2016)'!$W$19:$W$21</c:f>
              <c:numCache>
                <c:formatCode>General</c:formatCode>
                <c:ptCount val="3"/>
                <c:pt idx="0">
                  <c:v>0</c:v>
                </c:pt>
                <c:pt idx="1">
                  <c:v>0.3</c:v>
                </c:pt>
                <c:pt idx="2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26C-4316-8EA6-ADFC7555B11D}"/>
            </c:ext>
          </c:extLst>
        </c:ser>
        <c:ser>
          <c:idx val="8"/>
          <c:order val="11"/>
          <c:tx>
            <c:strRef>
              <c:f>'OEP Load-Movement (Togl.,2016)'!$V$24:$V$25</c:f>
              <c:strCache>
                <c:ptCount val="2"/>
                <c:pt idx="0">
                  <c:v>0</c:v>
                </c:pt>
                <c:pt idx="1">
                  <c:v>4526</c:v>
                </c:pt>
              </c:strCache>
            </c:strRef>
          </c:tx>
          <c:spPr>
            <a:ln>
              <a:solidFill>
                <a:srgbClr val="FF6600"/>
              </a:solidFill>
              <a:prstDash val="sysDash"/>
            </a:ln>
          </c:spPr>
          <c:marker>
            <c:symbol val="none"/>
          </c:marker>
          <c:xVal>
            <c:numRef>
              <c:f>'OEP Load-Movement (Togl.,2016)'!$V$24:$V$25</c:f>
              <c:numCache>
                <c:formatCode>General</c:formatCode>
                <c:ptCount val="2"/>
                <c:pt idx="0">
                  <c:v>0</c:v>
                </c:pt>
                <c:pt idx="1">
                  <c:v>4526</c:v>
                </c:pt>
              </c:numCache>
            </c:numRef>
          </c:xVal>
          <c:yVal>
            <c:numRef>
              <c:f>'OEP Load-Movement (Togl.,2016)'!$W$24:$W$25</c:f>
              <c:numCache>
                <c:formatCode>0.0</c:formatCode>
                <c:ptCount val="2"/>
                <c:pt idx="0" formatCode="General">
                  <c:v>9.5</c:v>
                </c:pt>
                <c:pt idx="1">
                  <c:v>10.3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26C-4316-8EA6-ADFC7555B11D}"/>
            </c:ext>
          </c:extLst>
        </c:ser>
        <c:ser>
          <c:idx val="10"/>
          <c:order val="12"/>
          <c:spPr>
            <a:ln w="60325" cmpd="tri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'OEP Load-Movement (Togl.,2016)'!$T$7:$T$15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1447.8511366004896</c:v>
                </c:pt>
                <c:pt idx="2">
                  <c:v>2093.2482028780232</c:v>
                </c:pt>
                <c:pt idx="3">
                  <c:v>2778.8621583481054</c:v>
                </c:pt>
                <c:pt idx="4">
                  <c:v>3285.9668137127874</c:v>
                </c:pt>
                <c:pt idx="5">
                  <c:v>3704.1813672993126</c:v>
                </c:pt>
                <c:pt idx="6">
                  <c:v>4017.5107824109473</c:v>
                </c:pt>
                <c:pt idx="7">
                  <c:v>4286.2289999844506</c:v>
                </c:pt>
                <c:pt idx="8">
                  <c:v>4526</c:v>
                </c:pt>
              </c:numCache>
            </c:numRef>
          </c:xVal>
          <c:yVal>
            <c:numRef>
              <c:f>'OEP Load-Movement (Togl.,2016)'!$U$7:$U$15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2.8962696511782866</c:v>
                </c:pt>
                <c:pt idx="2">
                  <c:v>6.9705049319094101</c:v>
                </c:pt>
                <c:pt idx="3">
                  <c:v>13.691858602027613</c:v>
                </c:pt>
                <c:pt idx="4">
                  <c:v>20.381616126027165</c:v>
                </c:pt>
                <c:pt idx="5">
                  <c:v>27.055640102011978</c:v>
                </c:pt>
                <c:pt idx="6">
                  <c:v>40.31109940848674</c:v>
                </c:pt>
                <c:pt idx="7">
                  <c:v>53.558662532997246</c:v>
                </c:pt>
                <c:pt idx="8">
                  <c:v>66.801102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26C-4316-8EA6-ADFC7555B11D}"/>
            </c:ext>
          </c:extLst>
        </c:ser>
        <c:ser>
          <c:idx val="11"/>
          <c:order val="13"/>
          <c:spPr>
            <a:ln w="34925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'OEP Load-Movement (Togl.,2016)'!$N$7:$N$15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1094.3748007698598</c:v>
                </c:pt>
                <c:pt idx="2">
                  <c:v>1508.1519063475225</c:v>
                </c:pt>
                <c:pt idx="3">
                  <c:v>1922.2310398470395</c:v>
                </c:pt>
                <c:pt idx="4">
                  <c:v>2215.3253978778203</c:v>
                </c:pt>
                <c:pt idx="5">
                  <c:v>2450</c:v>
                </c:pt>
                <c:pt idx="6">
                  <c:v>2450</c:v>
                </c:pt>
                <c:pt idx="7">
                  <c:v>2450</c:v>
                </c:pt>
                <c:pt idx="8">
                  <c:v>2450</c:v>
                </c:pt>
              </c:numCache>
            </c:numRef>
          </c:xVal>
          <c:yVal>
            <c:numRef>
              <c:f>'OEP Load-Movement (Togl.,2016)'!$U$7:$U$15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2.8962696511782866</c:v>
                </c:pt>
                <c:pt idx="2">
                  <c:v>6.9705049319094101</c:v>
                </c:pt>
                <c:pt idx="3">
                  <c:v>13.691858602027613</c:v>
                </c:pt>
                <c:pt idx="4">
                  <c:v>20.381616126027165</c:v>
                </c:pt>
                <c:pt idx="5">
                  <c:v>27.055640102011978</c:v>
                </c:pt>
                <c:pt idx="6">
                  <c:v>40.31109940848674</c:v>
                </c:pt>
                <c:pt idx="7">
                  <c:v>53.558662532997246</c:v>
                </c:pt>
                <c:pt idx="8">
                  <c:v>66.801102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26C-4316-8EA6-ADFC7555B11D}"/>
            </c:ext>
          </c:extLst>
        </c:ser>
        <c:ser>
          <c:idx val="14"/>
          <c:order val="14"/>
          <c:spPr>
            <a:ln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'OEP Load-Movement (Togl.,2016)'!$Q$7:$Q$15</c:f>
              <c:numCache>
                <c:formatCode>0</c:formatCode>
                <c:ptCount val="9"/>
                <c:pt idx="0" formatCode="General">
                  <c:v>0</c:v>
                </c:pt>
                <c:pt idx="1">
                  <c:v>353.47633583062975</c:v>
                </c:pt>
                <c:pt idx="2">
                  <c:v>585.09629653050047</c:v>
                </c:pt>
                <c:pt idx="3">
                  <c:v>856.63111850106588</c:v>
                </c:pt>
                <c:pt idx="4">
                  <c:v>1070.6414158349671</c:v>
                </c:pt>
                <c:pt idx="5">
                  <c:v>1254.1813672993126</c:v>
                </c:pt>
                <c:pt idx="6">
                  <c:v>1567.5107824109475</c:v>
                </c:pt>
                <c:pt idx="7">
                  <c:v>1836.2289999844502</c:v>
                </c:pt>
                <c:pt idx="8">
                  <c:v>2076</c:v>
                </c:pt>
              </c:numCache>
            </c:numRef>
          </c:xVal>
          <c:yVal>
            <c:numRef>
              <c:f>'OEP Load-Movement (Togl.,2016)'!$U$7:$U$15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2.8962696511782866</c:v>
                </c:pt>
                <c:pt idx="2">
                  <c:v>6.9705049319094101</c:v>
                </c:pt>
                <c:pt idx="3">
                  <c:v>13.691858602027613</c:v>
                </c:pt>
                <c:pt idx="4">
                  <c:v>20.381616126027165</c:v>
                </c:pt>
                <c:pt idx="5">
                  <c:v>27.055640102011978</c:v>
                </c:pt>
                <c:pt idx="6">
                  <c:v>40.31109940848674</c:v>
                </c:pt>
                <c:pt idx="7">
                  <c:v>53.558662532997246</c:v>
                </c:pt>
                <c:pt idx="8">
                  <c:v>66.801102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26C-4316-8EA6-ADFC7555B11D}"/>
            </c:ext>
          </c:extLst>
        </c:ser>
        <c:ser>
          <c:idx val="15"/>
          <c:order val="15"/>
          <c:spPr>
            <a:ln w="60325" cmpd="tri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'OEP Load-Movement (Togl.,2016)'!$Z$3:$Z$27</c:f>
              <c:numCache>
                <c:formatCode>0</c:formatCode>
                <c:ptCount val="25"/>
                <c:pt idx="0">
                  <c:v>0</c:v>
                </c:pt>
                <c:pt idx="1">
                  <c:v>884.09046853143195</c:v>
                </c:pt>
                <c:pt idx="2">
                  <c:v>1379.22073839674</c:v>
                </c:pt>
                <c:pt idx="3">
                  <c:v>1786.0409801281501</c:v>
                </c:pt>
                <c:pt idx="4">
                  <c:v>2263.6412693256798</c:v>
                </c:pt>
                <c:pt idx="5">
                  <c:v>2476.0180853237498</c:v>
                </c:pt>
                <c:pt idx="6">
                  <c:v>2653.0415511884898</c:v>
                </c:pt>
                <c:pt idx="7">
                  <c:v>2883.16838945267</c:v>
                </c:pt>
                <c:pt idx="8">
                  <c:v>3131.0085763832499</c:v>
                </c:pt>
                <c:pt idx="9">
                  <c:v>3379.03213131244</c:v>
                </c:pt>
                <c:pt idx="10">
                  <c:v>3644.7323613083099</c:v>
                </c:pt>
                <c:pt idx="11">
                  <c:v>3928.5126759677901</c:v>
                </c:pt>
                <c:pt idx="12">
                  <c:v>4265.2863422275605</c:v>
                </c:pt>
                <c:pt idx="13">
                  <c:v>4567.0733943512196</c:v>
                </c:pt>
                <c:pt idx="14">
                  <c:v>4780.2937031429301</c:v>
                </c:pt>
                <c:pt idx="15">
                  <c:v>5010.9339718032397</c:v>
                </c:pt>
                <c:pt idx="16">
                  <c:v>5206.4409319285596</c:v>
                </c:pt>
                <c:pt idx="17">
                  <c:v>5348.5878044563697</c:v>
                </c:pt>
                <c:pt idx="18">
                  <c:v>5437.4846101858302</c:v>
                </c:pt>
                <c:pt idx="19">
                  <c:v>5526.5647839139101</c:v>
                </c:pt>
                <c:pt idx="20">
                  <c:v>5651.1816757739398</c:v>
                </c:pt>
                <c:pt idx="21">
                  <c:v>5811.3719593656497</c:v>
                </c:pt>
                <c:pt idx="22">
                  <c:v>5989.5689804215399</c:v>
                </c:pt>
                <c:pt idx="23">
                  <c:v>6096.4358500154603</c:v>
                </c:pt>
                <c:pt idx="24">
                  <c:v>6203.8894972049502</c:v>
                </c:pt>
              </c:numCache>
            </c:numRef>
          </c:xVal>
          <c:yVal>
            <c:numRef>
              <c:f>'OEP Load-Movement (Togl.,2016)'!$AA$3:$AA$27</c:f>
              <c:numCache>
                <c:formatCode>0.0</c:formatCode>
                <c:ptCount val="25"/>
                <c:pt idx="0">
                  <c:v>0</c:v>
                </c:pt>
                <c:pt idx="1">
                  <c:v>2.1749414532161002</c:v>
                </c:pt>
                <c:pt idx="2">
                  <c:v>3.7334898073535898</c:v>
                </c:pt>
                <c:pt idx="3">
                  <c:v>5.9283921769995302</c:v>
                </c:pt>
                <c:pt idx="4">
                  <c:v>8.7524626322194905</c:v>
                </c:pt>
                <c:pt idx="5">
                  <c:v>10.956147805081301</c:v>
                </c:pt>
                <c:pt idx="6">
                  <c:v>13.161429851266</c:v>
                </c:pt>
                <c:pt idx="7">
                  <c:v>15.9966784196815</c:v>
                </c:pt>
                <c:pt idx="8">
                  <c:v>19.147309467547799</c:v>
                </c:pt>
                <c:pt idx="9">
                  <c:v>23.878845095951799</c:v>
                </c:pt>
                <c:pt idx="10">
                  <c:v>28.609582287698998</c:v>
                </c:pt>
                <c:pt idx="11">
                  <c:v>36.817511119958802</c:v>
                </c:pt>
                <c:pt idx="12">
                  <c:v>44.706863726145201</c:v>
                </c:pt>
                <c:pt idx="13">
                  <c:v>55.759622366702402</c:v>
                </c:pt>
                <c:pt idx="14">
                  <c:v>65.235468610015104</c:v>
                </c:pt>
                <c:pt idx="15">
                  <c:v>72.497250003927306</c:v>
                </c:pt>
                <c:pt idx="16">
                  <c:v>81.657713767793894</c:v>
                </c:pt>
                <c:pt idx="17">
                  <c:v>87.974944596667498</c:v>
                </c:pt>
                <c:pt idx="18">
                  <c:v>92.3974852388709</c:v>
                </c:pt>
                <c:pt idx="19">
                  <c:v>98.400930461612006</c:v>
                </c:pt>
                <c:pt idx="20">
                  <c:v>105.983683391573</c:v>
                </c:pt>
                <c:pt idx="21">
                  <c:v>115.46192494486</c:v>
                </c:pt>
                <c:pt idx="22">
                  <c:v>127.784996306441</c:v>
                </c:pt>
                <c:pt idx="23">
                  <c:v>134.736185840844</c:v>
                </c:pt>
                <c:pt idx="24">
                  <c:v>146.74627003295299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D26C-4316-8EA6-ADFC7555B11D}"/>
            </c:ext>
          </c:extLst>
        </c:ser>
        <c:ser>
          <c:idx val="16"/>
          <c:order val="16"/>
          <c:spPr>
            <a:ln w="34925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'OEP Load-Movement (Togl.,2016)'!$AC$3:$AC$20</c:f>
              <c:numCache>
                <c:formatCode>0</c:formatCode>
                <c:ptCount val="18"/>
                <c:pt idx="0">
                  <c:v>0</c:v>
                </c:pt>
                <c:pt idx="1">
                  <c:v>588.039867109635</c:v>
                </c:pt>
                <c:pt idx="2">
                  <c:v>996.67774086378699</c:v>
                </c:pt>
                <c:pt idx="3">
                  <c:v>1285.7142857142901</c:v>
                </c:pt>
                <c:pt idx="4">
                  <c:v>1644.51827242525</c:v>
                </c:pt>
                <c:pt idx="5">
                  <c:v>1833.8870431893699</c:v>
                </c:pt>
                <c:pt idx="6">
                  <c:v>1973.4219269103</c:v>
                </c:pt>
                <c:pt idx="7">
                  <c:v>2112.9568106312299</c:v>
                </c:pt>
                <c:pt idx="8">
                  <c:v>2252.4916943521598</c:v>
                </c:pt>
                <c:pt idx="9">
                  <c:v>2362.1262458471801</c:v>
                </c:pt>
                <c:pt idx="10">
                  <c:v>2461.7940199335499</c:v>
                </c:pt>
                <c:pt idx="11">
                  <c:v>2551.4950166112999</c:v>
                </c:pt>
                <c:pt idx="12">
                  <c:v>2641.1960132890399</c:v>
                </c:pt>
                <c:pt idx="13">
                  <c:v>2691.0299003322302</c:v>
                </c:pt>
                <c:pt idx="14">
                  <c:v>2750.8305647840498</c:v>
                </c:pt>
                <c:pt idx="15">
                  <c:v>2820.59800664452</c:v>
                </c:pt>
                <c:pt idx="16">
                  <c:v>2860.4651162790701</c:v>
                </c:pt>
                <c:pt idx="17">
                  <c:v>2880.39867109635</c:v>
                </c:pt>
              </c:numCache>
            </c:numRef>
          </c:xVal>
          <c:yVal>
            <c:numRef>
              <c:f>'OEP Load-Movement (Togl.,2016)'!$AD$3:$AD$20</c:f>
              <c:numCache>
                <c:formatCode>0.0</c:formatCode>
                <c:ptCount val="18"/>
                <c:pt idx="0" formatCode="0">
                  <c:v>0</c:v>
                </c:pt>
                <c:pt idx="1">
                  <c:v>1.9368191721132899</c:v>
                </c:pt>
                <c:pt idx="2">
                  <c:v>2.4901960784313699</c:v>
                </c:pt>
                <c:pt idx="3">
                  <c:v>4.9803921568627496</c:v>
                </c:pt>
                <c:pt idx="4">
                  <c:v>8.57734204793028</c:v>
                </c:pt>
                <c:pt idx="5">
                  <c:v>12.7276688453159</c:v>
                </c:pt>
                <c:pt idx="6">
                  <c:v>17.708061002178699</c:v>
                </c:pt>
                <c:pt idx="7">
                  <c:v>24.071895424836601</c:v>
                </c:pt>
                <c:pt idx="8">
                  <c:v>31.819172113289799</c:v>
                </c:pt>
                <c:pt idx="9">
                  <c:v>41.503267973856197</c:v>
                </c:pt>
                <c:pt idx="10">
                  <c:v>52.017429193899801</c:v>
                </c:pt>
                <c:pt idx="11">
                  <c:v>62.531590413943398</c:v>
                </c:pt>
                <c:pt idx="12">
                  <c:v>75.259259259259196</c:v>
                </c:pt>
                <c:pt idx="13">
                  <c:v>81.623093681917197</c:v>
                </c:pt>
                <c:pt idx="14">
                  <c:v>93.244008714596902</c:v>
                </c:pt>
                <c:pt idx="15">
                  <c:v>104.311546840959</c:v>
                </c:pt>
                <c:pt idx="16">
                  <c:v>110.95206971677599</c:v>
                </c:pt>
                <c:pt idx="17">
                  <c:v>126.723311546841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26C-4316-8EA6-ADFC7555B11D}"/>
            </c:ext>
          </c:extLst>
        </c:ser>
        <c:ser>
          <c:idx val="17"/>
          <c:order val="17"/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xVal>
            <c:numRef>
              <c:f>'OEP Load-Movement (Togl.,2016)'!$V$27</c:f>
              <c:numCache>
                <c:formatCode>General</c:formatCode>
                <c:ptCount val="1"/>
                <c:pt idx="0">
                  <c:v>2400</c:v>
                </c:pt>
              </c:numCache>
            </c:numRef>
          </c:xVal>
          <c:yVal>
            <c:numRef>
              <c:f>'OEP Load-Movement (Togl.,2016)'!$W$27</c:f>
              <c:numCache>
                <c:formatCode>General</c:formatCode>
                <c:ptCount val="1"/>
                <c:pt idx="0">
                  <c:v>9.8000000000000007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26C-4316-8EA6-ADFC7555B11D}"/>
            </c:ext>
          </c:extLst>
        </c:ser>
        <c:ser>
          <c:idx val="18"/>
          <c:order val="18"/>
          <c:marker>
            <c:symbol val="circle"/>
            <c:size val="8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xVal>
            <c:numRef>
              <c:f>'OEP Load-Movement (Togl.,2016)'!$V$33</c:f>
              <c:numCache>
                <c:formatCode>General</c:formatCode>
                <c:ptCount val="1"/>
                <c:pt idx="0">
                  <c:v>3700</c:v>
                </c:pt>
              </c:numCache>
            </c:numRef>
          </c:xVal>
          <c:yVal>
            <c:numRef>
              <c:f>'OEP Load-Movement (Togl.,2016)'!$W$33</c:f>
              <c:numCache>
                <c:formatCode>General</c:formatCode>
                <c:ptCount val="1"/>
                <c:pt idx="0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26C-4316-8EA6-ADFC7555B11D}"/>
            </c:ext>
          </c:extLst>
        </c:ser>
        <c:ser>
          <c:idx val="19"/>
          <c:order val="19"/>
          <c:spPr>
            <a:ln>
              <a:solidFill>
                <a:sysClr val="window" lastClr="FFFFFF">
                  <a:lumMod val="85000"/>
                </a:sysClr>
              </a:solidFill>
            </a:ln>
          </c:spPr>
          <c:marker>
            <c:symbol val="circle"/>
            <c:size val="9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</c:spPr>
          </c:marker>
          <c:xVal>
            <c:numRef>
              <c:f>'OEP Load-Movement (Togl.,2016)'!$V$37</c:f>
              <c:numCache>
                <c:formatCode>General</c:formatCode>
                <c:ptCount val="1"/>
                <c:pt idx="0">
                  <c:v>4800</c:v>
                </c:pt>
              </c:numCache>
            </c:numRef>
          </c:xVal>
          <c:yVal>
            <c:numRef>
              <c:f>'OEP Load-Movement (Togl.,2016)'!$W$37</c:f>
              <c:numCache>
                <c:formatCode>General</c:formatCode>
                <c:ptCount val="1"/>
                <c:pt idx="0">
                  <c:v>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D26C-4316-8EA6-ADFC7555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00896"/>
        <c:axId val="182407168"/>
      </c:scatterChart>
      <c:valAx>
        <c:axId val="182400896"/>
        <c:scaling>
          <c:orientation val="minMax"/>
          <c:max val="5000"/>
          <c:min val="0"/>
        </c:scaling>
        <c:delete val="0"/>
        <c:axPos val="t"/>
        <c:minorGridlines>
          <c:spPr>
            <a:ln w="3175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>
                    <a:solidFill>
                      <a:sysClr val="windowText" lastClr="000000"/>
                    </a:solidFill>
                  </a:rPr>
                  <a:t>Load (kN)</a:t>
                </a:r>
              </a:p>
            </c:rich>
          </c:tx>
          <c:layout>
            <c:manualLayout>
              <c:xMode val="edge"/>
              <c:yMode val="edge"/>
              <c:x val="0.43418888093533764"/>
              <c:y val="2.000011240564950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182407168"/>
        <c:crosses val="autoZero"/>
        <c:crossBetween val="midCat"/>
        <c:majorUnit val="500"/>
        <c:minorUnit val="100"/>
      </c:valAx>
      <c:valAx>
        <c:axId val="182407168"/>
        <c:scaling>
          <c:orientation val="maxMin"/>
          <c:max val="70"/>
          <c:min val="0"/>
        </c:scaling>
        <c:delete val="0"/>
        <c:axPos val="l"/>
        <c:minorGridlines>
          <c:spPr>
            <a:ln w="1270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>
                    <a:solidFill>
                      <a:sysClr val="windowText" lastClr="000000"/>
                    </a:solidFill>
                  </a:rPr>
                  <a:t>Movement  (mm)</a:t>
                </a:r>
              </a:p>
            </c:rich>
          </c:tx>
          <c:layout>
            <c:manualLayout>
              <c:xMode val="edge"/>
              <c:yMode val="edge"/>
              <c:x val="8.5468861846814594E-3"/>
              <c:y val="0.404000067443389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182400896"/>
        <c:crosses val="autoZero"/>
        <c:crossBetween val="midCat"/>
        <c:majorUnit val="5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666699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CEP(0.61m/17.30m)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Foglio1!$AB$13</c:f>
              <c:strCache>
                <c:ptCount val="1"/>
                <c:pt idx="0">
                  <c:v>Toe (kN)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Foglio1!$AA$14:$AA$18</c:f>
              <c:strCache>
                <c:ptCount val="5"/>
                <c:pt idx="0">
                  <c:v>Measured (SLT, Residual Load, w/B=0.1)</c:v>
                </c:pt>
                <c:pt idx="1">
                  <c:v>Togliani [qc&amp;K*G, Jefferies]</c:v>
                </c:pt>
                <c:pt idx="2">
                  <c:v>Togliani [qc&amp;K*G, Togliani, 2016]</c:v>
                </c:pt>
                <c:pt idx="3">
                  <c:v>Measured (SLT Residual Load, + 20%)</c:v>
                </c:pt>
                <c:pt idx="4">
                  <c:v>Measured (SLT Residual Load, - 20%)</c:v>
                </c:pt>
              </c:strCache>
            </c:strRef>
          </c:cat>
          <c:val>
            <c:numRef>
              <c:f>Foglio1!$AB$14:$AB$18</c:f>
              <c:numCache>
                <c:formatCode>General</c:formatCode>
                <c:ptCount val="5"/>
                <c:pt idx="0">
                  <c:v>2403</c:v>
                </c:pt>
                <c:pt idx="1">
                  <c:v>2596</c:v>
                </c:pt>
                <c:pt idx="2">
                  <c:v>1991</c:v>
                </c:pt>
                <c:pt idx="3" formatCode="0">
                  <c:v>2883.6</c:v>
                </c:pt>
                <c:pt idx="4" formatCode="0">
                  <c:v>1922.4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C-4219-8168-2233622B8796}"/>
            </c:ext>
          </c:extLst>
        </c:ser>
        <c:ser>
          <c:idx val="1"/>
          <c:order val="1"/>
          <c:tx>
            <c:strRef>
              <c:f>Foglio1!$AC$13</c:f>
              <c:strCache>
                <c:ptCount val="1"/>
                <c:pt idx="0">
                  <c:v>Shaft (kN)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Foglio1!$AA$14:$AA$18</c:f>
              <c:strCache>
                <c:ptCount val="5"/>
                <c:pt idx="0">
                  <c:v>Measured (SLT, Residual Load, w/B=0.1)</c:v>
                </c:pt>
                <c:pt idx="1">
                  <c:v>Togliani [qc&amp;K*G, Jefferies]</c:v>
                </c:pt>
                <c:pt idx="2">
                  <c:v>Togliani [qc&amp;K*G, Togliani, 2016]</c:v>
                </c:pt>
                <c:pt idx="3">
                  <c:v>Measured (SLT Residual Load, + 20%)</c:v>
                </c:pt>
                <c:pt idx="4">
                  <c:v>Measured (SLT Residual Load, - 20%)</c:v>
                </c:pt>
              </c:strCache>
            </c:strRef>
          </c:cat>
          <c:val>
            <c:numRef>
              <c:f>Foglio1!$AC$14:$AC$18</c:f>
              <c:numCache>
                <c:formatCode>General</c:formatCode>
                <c:ptCount val="5"/>
                <c:pt idx="0">
                  <c:v>2157</c:v>
                </c:pt>
                <c:pt idx="1">
                  <c:v>2321</c:v>
                </c:pt>
                <c:pt idx="2">
                  <c:v>2091</c:v>
                </c:pt>
                <c:pt idx="3" formatCode="0">
                  <c:v>2588.4</c:v>
                </c:pt>
                <c:pt idx="4" formatCode="0">
                  <c:v>1725.6000000000001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C-4219-8168-2233622B8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42779311"/>
        <c:axId val="1442780559"/>
        <c:axId val="0"/>
      </c:bar3DChart>
      <c:catAx>
        <c:axId val="1442779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442780559"/>
        <c:crosses val="autoZero"/>
        <c:auto val="1"/>
        <c:lblAlgn val="ctr"/>
        <c:lblOffset val="100"/>
        <c:noMultiLvlLbl val="0"/>
      </c:catAx>
      <c:valAx>
        <c:axId val="144278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442779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lt1">
                  <a:lumMod val="8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OEP [0.66m/(30.48-8.53m)]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Foglio1!$AB$22</c:f>
              <c:strCache>
                <c:ptCount val="1"/>
                <c:pt idx="0">
                  <c:v>Toe (kN)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Foglio1!$AA$23:$AA$27</c:f>
              <c:strCache>
                <c:ptCount val="5"/>
                <c:pt idx="0">
                  <c:v>Measured (SLT, Residual Load, w/B=0.1)</c:v>
                </c:pt>
                <c:pt idx="1">
                  <c:v>Togliani [qc&amp;K*G, Jefferies]</c:v>
                </c:pt>
                <c:pt idx="2">
                  <c:v>Togliani [qc&amp;K*G, Togliani, 2016]</c:v>
                </c:pt>
                <c:pt idx="3">
                  <c:v>Measured (SLT Residual Load, + 20%)</c:v>
                </c:pt>
                <c:pt idx="4">
                  <c:v>Measured (SLT Residual Load, - 20%)</c:v>
                </c:pt>
              </c:strCache>
            </c:strRef>
          </c:cat>
          <c:val>
            <c:numRef>
              <c:f>Foglio1!$AB$23:$AB$27</c:f>
              <c:numCache>
                <c:formatCode>General</c:formatCode>
                <c:ptCount val="5"/>
                <c:pt idx="0">
                  <c:v>2518</c:v>
                </c:pt>
                <c:pt idx="1">
                  <c:v>3241</c:v>
                </c:pt>
                <c:pt idx="2">
                  <c:v>2076</c:v>
                </c:pt>
                <c:pt idx="3" formatCode="0">
                  <c:v>3021.6</c:v>
                </c:pt>
                <c:pt idx="4" formatCode="0">
                  <c:v>2014.4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F-4D6D-94C0-635A75C0EB5F}"/>
            </c:ext>
          </c:extLst>
        </c:ser>
        <c:ser>
          <c:idx val="1"/>
          <c:order val="1"/>
          <c:tx>
            <c:strRef>
              <c:f>Foglio1!$AC$22</c:f>
              <c:strCache>
                <c:ptCount val="1"/>
                <c:pt idx="0">
                  <c:v>Shaft (kN)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Foglio1!$AA$23:$AA$27</c:f>
              <c:strCache>
                <c:ptCount val="5"/>
                <c:pt idx="0">
                  <c:v>Measured (SLT, Residual Load, w/B=0.1)</c:v>
                </c:pt>
                <c:pt idx="1">
                  <c:v>Togliani [qc&amp;K*G, Jefferies]</c:v>
                </c:pt>
                <c:pt idx="2">
                  <c:v>Togliani [qc&amp;K*G, Togliani, 2016]</c:v>
                </c:pt>
                <c:pt idx="3">
                  <c:v>Measured (SLT Residual Load, + 20%)</c:v>
                </c:pt>
                <c:pt idx="4">
                  <c:v>Measured (SLT Residual Load, - 20%)</c:v>
                </c:pt>
              </c:strCache>
            </c:strRef>
          </c:cat>
          <c:val>
            <c:numRef>
              <c:f>Foglio1!$AC$23:$AC$27</c:f>
              <c:numCache>
                <c:formatCode>General</c:formatCode>
                <c:ptCount val="5"/>
                <c:pt idx="0">
                  <c:v>2264</c:v>
                </c:pt>
                <c:pt idx="1">
                  <c:v>3243</c:v>
                </c:pt>
                <c:pt idx="2">
                  <c:v>2450</c:v>
                </c:pt>
                <c:pt idx="3" formatCode="0">
                  <c:v>2716.7999999999997</c:v>
                </c:pt>
                <c:pt idx="4" formatCode="0">
                  <c:v>1811.2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F-4D6D-94C0-635A75C0E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0950671"/>
        <c:axId val="1510951087"/>
        <c:axId val="0"/>
      </c:bar3DChart>
      <c:catAx>
        <c:axId val="1510950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510951087"/>
        <c:crosses val="autoZero"/>
        <c:auto val="1"/>
        <c:lblAlgn val="ctr"/>
        <c:lblOffset val="100"/>
        <c:noMultiLvlLbl val="0"/>
      </c:catAx>
      <c:valAx>
        <c:axId val="1510951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510950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lt1">
                  <a:lumMod val="8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5610278372591"/>
          <c:y val="0.12012480499219969"/>
          <c:w val="0.82012856171353321"/>
          <c:h val="0.83931357254290173"/>
        </c:manualLayout>
      </c:layout>
      <c:scatterChart>
        <c:scatterStyle val="lineMarker"/>
        <c:varyColors val="0"/>
        <c:ser>
          <c:idx val="4"/>
          <c:order val="0"/>
          <c:spPr>
            <a:ln w="12700">
              <a:solidFill>
                <a:srgbClr val="333333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'[1] PHI, M, Vs Plots'!$Q$43:$Q$64</c:f>
              <c:numCache>
                <c:formatCode>General</c:formatCode>
                <c:ptCount val="22"/>
              </c:numCache>
            </c:numRef>
          </c:xVal>
          <c:yVal>
            <c:numRef>
              <c:f>'[1] PHI, M, Vs Plots'!$R$43:$R$64</c:f>
              <c:numCache>
                <c:formatCode>General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C0-451A-9A9F-D82C831C656D}"/>
            </c:ext>
          </c:extLst>
        </c:ser>
        <c:ser>
          <c:idx val="0"/>
          <c:order val="1"/>
          <c:spPr>
            <a:ln w="12700">
              <a:solidFill>
                <a:srgbClr val="333333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'[1] PHI, M, Vs Plots'!$T$43:$T$68</c:f>
              <c:numCache>
                <c:formatCode>General</c:formatCode>
                <c:ptCount val="26"/>
              </c:numCache>
            </c:numRef>
          </c:xVal>
          <c:yVal>
            <c:numRef>
              <c:f>'[1] PHI, M, Vs Plots'!$U$43:$U$68</c:f>
              <c:numCache>
                <c:formatCode>General</c:formatCode>
                <c:ptCount val="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C0-451A-9A9F-D82C831C656D}"/>
            </c:ext>
          </c:extLst>
        </c:ser>
        <c:ser>
          <c:idx val="1"/>
          <c:order val="2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BEC0-451A-9A9F-D82C831C656D}"/>
            </c:ext>
          </c:extLst>
        </c:ser>
        <c:ser>
          <c:idx val="5"/>
          <c:order val="3"/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EC0-451A-9A9F-D82C831C656D}"/>
            </c:ext>
          </c:extLst>
        </c:ser>
        <c:ser>
          <c:idx val="3"/>
          <c:order val="4"/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4-BEC0-451A-9A9F-D82C831C656D}"/>
            </c:ext>
          </c:extLst>
        </c:ser>
        <c:ser>
          <c:idx val="2"/>
          <c:order val="5"/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'Main Data (N30&amp;qc Digitized)'!$AA$4:$AA$85</c:f>
              <c:numCache>
                <c:formatCode>0</c:formatCode>
                <c:ptCount val="82"/>
                <c:pt idx="0">
                  <c:v>16.85284895401222</c:v>
                </c:pt>
                <c:pt idx="1">
                  <c:v>36.304601748628961</c:v>
                </c:pt>
                <c:pt idx="2">
                  <c:v>51.848449374745115</c:v>
                </c:pt>
                <c:pt idx="3">
                  <c:v>38.38585910450886</c:v>
                </c:pt>
                <c:pt idx="4">
                  <c:v>67.868123505698719</c:v>
                </c:pt>
                <c:pt idx="5">
                  <c:v>33.929653693328909</c:v>
                </c:pt>
                <c:pt idx="6">
                  <c:v>28.608536828669777</c:v>
                </c:pt>
                <c:pt idx="7">
                  <c:v>28.535371457059011</c:v>
                </c:pt>
                <c:pt idx="8">
                  <c:v>32.511308421225422</c:v>
                </c:pt>
                <c:pt idx="9">
                  <c:v>29.760177537537757</c:v>
                </c:pt>
                <c:pt idx="10">
                  <c:v>50.895023332027293</c:v>
                </c:pt>
                <c:pt idx="11">
                  <c:v>41.02096400305939</c:v>
                </c:pt>
                <c:pt idx="12">
                  <c:v>56.302355366777725</c:v>
                </c:pt>
                <c:pt idx="13">
                  <c:v>74.433120700981902</c:v>
                </c:pt>
                <c:pt idx="14">
                  <c:v>98.016296815479649</c:v>
                </c:pt>
                <c:pt idx="15">
                  <c:v>108.97640819013525</c:v>
                </c:pt>
                <c:pt idx="16">
                  <c:v>116.64703030928348</c:v>
                </c:pt>
                <c:pt idx="17">
                  <c:v>104.25794439756432</c:v>
                </c:pt>
                <c:pt idx="18">
                  <c:v>109.23575949723576</c:v>
                </c:pt>
                <c:pt idx="19">
                  <c:v>106.91646157370268</c:v>
                </c:pt>
                <c:pt idx="20">
                  <c:v>99.568106565670476</c:v>
                </c:pt>
                <c:pt idx="21">
                  <c:v>85.997777109710526</c:v>
                </c:pt>
                <c:pt idx="22">
                  <c:v>106.00646879690871</c:v>
                </c:pt>
                <c:pt idx="23">
                  <c:v>102.05827257716092</c:v>
                </c:pt>
                <c:pt idx="24">
                  <c:v>84.011266344564447</c:v>
                </c:pt>
                <c:pt idx="25">
                  <c:v>90.017684543996992</c:v>
                </c:pt>
                <c:pt idx="26">
                  <c:v>59.749429748605721</c:v>
                </c:pt>
                <c:pt idx="27">
                  <c:v>74.240718838576029</c:v>
                </c:pt>
                <c:pt idx="28">
                  <c:v>77.354345939492674</c:v>
                </c:pt>
                <c:pt idx="29">
                  <c:v>32.930941350657903</c:v>
                </c:pt>
                <c:pt idx="30">
                  <c:v>64.236766171220154</c:v>
                </c:pt>
                <c:pt idx="31">
                  <c:v>74.649283811128953</c:v>
                </c:pt>
                <c:pt idx="32">
                  <c:v>80.68838415296139</c:v>
                </c:pt>
                <c:pt idx="33">
                  <c:v>82.701992102311053</c:v>
                </c:pt>
                <c:pt idx="34">
                  <c:v>85.047233808489779</c:v>
                </c:pt>
                <c:pt idx="35">
                  <c:v>96.483475472215133</c:v>
                </c:pt>
                <c:pt idx="36">
                  <c:v>103.76370690824412</c:v>
                </c:pt>
                <c:pt idx="37">
                  <c:v>95.779604612347413</c:v>
                </c:pt>
                <c:pt idx="38">
                  <c:v>102.81122961490679</c:v>
                </c:pt>
                <c:pt idx="39">
                  <c:v>98.706923250263884</c:v>
                </c:pt>
                <c:pt idx="40">
                  <c:v>131.5576905955061</c:v>
                </c:pt>
                <c:pt idx="41">
                  <c:v>110.9769677575413</c:v>
                </c:pt>
                <c:pt idx="42">
                  <c:v>124.00717044737333</c:v>
                </c:pt>
                <c:pt idx="43">
                  <c:v>109.25433383830593</c:v>
                </c:pt>
                <c:pt idx="44">
                  <c:v>124.96095327925596</c:v>
                </c:pt>
                <c:pt idx="45">
                  <c:v>116.89077015361715</c:v>
                </c:pt>
                <c:pt idx="46">
                  <c:v>106.32328222583203</c:v>
                </c:pt>
                <c:pt idx="47">
                  <c:v>123.71477679455776</c:v>
                </c:pt>
                <c:pt idx="48">
                  <c:v>133.29185127330447</c:v>
                </c:pt>
                <c:pt idx="49">
                  <c:v>145.1577698247101</c:v>
                </c:pt>
                <c:pt idx="50">
                  <c:v>116.05625264983041</c:v>
                </c:pt>
                <c:pt idx="51">
                  <c:v>116.0400152024046</c:v>
                </c:pt>
                <c:pt idx="52">
                  <c:v>144.52772318523495</c:v>
                </c:pt>
                <c:pt idx="53">
                  <c:v>120.67827367243859</c:v>
                </c:pt>
                <c:pt idx="54">
                  <c:v>100.738180535758</c:v>
                </c:pt>
                <c:pt idx="55">
                  <c:v>107.09687931393209</c:v>
                </c:pt>
                <c:pt idx="56">
                  <c:v>109.39188234488908</c:v>
                </c:pt>
                <c:pt idx="57">
                  <c:v>128.40714240556727</c:v>
                </c:pt>
                <c:pt idx="58">
                  <c:v>124.58386092314107</c:v>
                </c:pt>
                <c:pt idx="59">
                  <c:v>114.62378775332601</c:v>
                </c:pt>
                <c:pt idx="60">
                  <c:v>116.74379492525077</c:v>
                </c:pt>
                <c:pt idx="61">
                  <c:v>127.68003924734406</c:v>
                </c:pt>
                <c:pt idx="62">
                  <c:v>74.07406179083155</c:v>
                </c:pt>
                <c:pt idx="63">
                  <c:v>86.905308743632659</c:v>
                </c:pt>
                <c:pt idx="64">
                  <c:v>88.008034420175747</c:v>
                </c:pt>
                <c:pt idx="65">
                  <c:v>93.363405088033488</c:v>
                </c:pt>
                <c:pt idx="66">
                  <c:v>109.29693098510162</c:v>
                </c:pt>
                <c:pt idx="67">
                  <c:v>123.0386673680605</c:v>
                </c:pt>
                <c:pt idx="68">
                  <c:v>108.41683930449921</c:v>
                </c:pt>
                <c:pt idx="69">
                  <c:v>98.982265873323612</c:v>
                </c:pt>
                <c:pt idx="70">
                  <c:v>93.295857021966825</c:v>
                </c:pt>
                <c:pt idx="71">
                  <c:v>86.399166992383485</c:v>
                </c:pt>
                <c:pt idx="72">
                  <c:v>100.84909591188928</c:v>
                </c:pt>
                <c:pt idx="73">
                  <c:v>117.40641539521323</c:v>
                </c:pt>
                <c:pt idx="74">
                  <c:v>74.791811156412564</c:v>
                </c:pt>
                <c:pt idx="75">
                  <c:v>84.821331936725457</c:v>
                </c:pt>
                <c:pt idx="76">
                  <c:v>99.550972076684701</c:v>
                </c:pt>
                <c:pt idx="77">
                  <c:v>81.217922924318586</c:v>
                </c:pt>
                <c:pt idx="78">
                  <c:v>101.43016820125135</c:v>
                </c:pt>
                <c:pt idx="79">
                  <c:v>113.90810814804556</c:v>
                </c:pt>
                <c:pt idx="80">
                  <c:v>132.82735189975287</c:v>
                </c:pt>
                <c:pt idx="81">
                  <c:v>138.51519382671896</c:v>
                </c:pt>
              </c:numCache>
            </c:numRef>
          </c:xVal>
          <c:yVal>
            <c:numRef>
              <c:f>'Main Data (N30&amp;qc Digitized)'!$Y$4:$Y$85</c:f>
              <c:numCache>
                <c:formatCode>0.00</c:formatCode>
                <c:ptCount val="82"/>
                <c:pt idx="0">
                  <c:v>0.67153674765864102</c:v>
                </c:pt>
                <c:pt idx="1">
                  <c:v>1.03149871034603</c:v>
                </c:pt>
                <c:pt idx="2">
                  <c:v>1.0362408293941101</c:v>
                </c:pt>
                <c:pt idx="3">
                  <c:v>1.43431537851746</c:v>
                </c:pt>
                <c:pt idx="4">
                  <c:v>1.62443922560415</c:v>
                </c:pt>
                <c:pt idx="5">
                  <c:v>1.96964792902332</c:v>
                </c:pt>
                <c:pt idx="6">
                  <c:v>2.50498047953048</c:v>
                </c:pt>
                <c:pt idx="7">
                  <c:v>3.0860656971664402</c:v>
                </c:pt>
                <c:pt idx="8">
                  <c:v>3.8467367195593001</c:v>
                </c:pt>
                <c:pt idx="9">
                  <c:v>4.7848859382365898</c:v>
                </c:pt>
                <c:pt idx="10">
                  <c:v>4.8800795873112497</c:v>
                </c:pt>
                <c:pt idx="11">
                  <c:v>5.1451113519813996</c:v>
                </c:pt>
                <c:pt idx="12">
                  <c:v>5.5526701392035198</c:v>
                </c:pt>
                <c:pt idx="13">
                  <c:v>5.91921837834622</c:v>
                </c:pt>
                <c:pt idx="14">
                  <c:v>6.1590466584375001</c:v>
                </c:pt>
                <c:pt idx="15">
                  <c:v>6.3920252110121396</c:v>
                </c:pt>
                <c:pt idx="16">
                  <c:v>6.6675950180146897</c:v>
                </c:pt>
                <c:pt idx="17">
                  <c:v>7.1029918004003996</c:v>
                </c:pt>
                <c:pt idx="18">
                  <c:v>7.4650613715524496</c:v>
                </c:pt>
                <c:pt idx="19">
                  <c:v>7.7758458033514097</c:v>
                </c:pt>
                <c:pt idx="20">
                  <c:v>8.35060819558689</c:v>
                </c:pt>
                <c:pt idx="21">
                  <c:v>8.1615381527312305</c:v>
                </c:pt>
                <c:pt idx="22">
                  <c:v>8.8478281596567907</c:v>
                </c:pt>
                <c:pt idx="23">
                  <c:v>9.3360907877453805</c:v>
                </c:pt>
                <c:pt idx="24">
                  <c:v>9.6352833729757101</c:v>
                </c:pt>
                <c:pt idx="25">
                  <c:v>10.2205838075449</c:v>
                </c:pt>
                <c:pt idx="26">
                  <c:v>10.4711257640082</c:v>
                </c:pt>
                <c:pt idx="27">
                  <c:v>10.8360932968024</c:v>
                </c:pt>
                <c:pt idx="28">
                  <c:v>11.016732905790301</c:v>
                </c:pt>
                <c:pt idx="29">
                  <c:v>11.5799034514597</c:v>
                </c:pt>
                <c:pt idx="30">
                  <c:v>11.9482958480123</c:v>
                </c:pt>
                <c:pt idx="31">
                  <c:v>12.0432260460256</c:v>
                </c:pt>
                <c:pt idx="32">
                  <c:v>12.538601852689601</c:v>
                </c:pt>
                <c:pt idx="33">
                  <c:v>13.1210043256166</c:v>
                </c:pt>
                <c:pt idx="34">
                  <c:v>13.658971386707201</c:v>
                </c:pt>
                <c:pt idx="35">
                  <c:v>13.8908961350482</c:v>
                </c:pt>
                <c:pt idx="36">
                  <c:v>14.478040727024601</c:v>
                </c:pt>
                <c:pt idx="37">
                  <c:v>15.1866362568882</c:v>
                </c:pt>
                <c:pt idx="38">
                  <c:v>15.862915123597499</c:v>
                </c:pt>
                <c:pt idx="39">
                  <c:v>16.306478888789599</c:v>
                </c:pt>
                <c:pt idx="40">
                  <c:v>17.009366312388</c:v>
                </c:pt>
                <c:pt idx="41">
                  <c:v>17.211257640081602</c:v>
                </c:pt>
                <c:pt idx="42">
                  <c:v>17.805515410633401</c:v>
                </c:pt>
                <c:pt idx="43">
                  <c:v>18.371847369001198</c:v>
                </c:pt>
                <c:pt idx="44">
                  <c:v>18.7005464727679</c:v>
                </c:pt>
                <c:pt idx="45">
                  <c:v>19.183803530747099</c:v>
                </c:pt>
                <c:pt idx="46">
                  <c:v>19.665479882376498</c:v>
                </c:pt>
                <c:pt idx="47">
                  <c:v>20.084893967222101</c:v>
                </c:pt>
                <c:pt idx="48">
                  <c:v>20.5873829524588</c:v>
                </c:pt>
                <c:pt idx="49">
                  <c:v>20.959727114885801</c:v>
                </c:pt>
                <c:pt idx="50">
                  <c:v>21.105064282059502</c:v>
                </c:pt>
                <c:pt idx="51">
                  <c:v>21.820246088379701</c:v>
                </c:pt>
                <c:pt idx="52">
                  <c:v>22.344601511457402</c:v>
                </c:pt>
                <c:pt idx="53">
                  <c:v>22.540170013750501</c:v>
                </c:pt>
                <c:pt idx="54">
                  <c:v>23.638936560985901</c:v>
                </c:pt>
                <c:pt idx="55">
                  <c:v>23.912662210579899</c:v>
                </c:pt>
                <c:pt idx="56">
                  <c:v>24.406457310892801</c:v>
                </c:pt>
                <c:pt idx="57">
                  <c:v>24.738844729474</c:v>
                </c:pt>
                <c:pt idx="58">
                  <c:v>25.181618141491199</c:v>
                </c:pt>
                <c:pt idx="59">
                  <c:v>25.3948378646908</c:v>
                </c:pt>
                <c:pt idx="60">
                  <c:v>25.709837513424301</c:v>
                </c:pt>
                <c:pt idx="61">
                  <c:v>25.8555259486746</c:v>
                </c:pt>
                <c:pt idx="62">
                  <c:v>26.749151938498901</c:v>
                </c:pt>
                <c:pt idx="63">
                  <c:v>26.936114372885999</c:v>
                </c:pt>
                <c:pt idx="64">
                  <c:v>27.562688806592</c:v>
                </c:pt>
                <c:pt idx="65">
                  <c:v>28.0583280643121</c:v>
                </c:pt>
                <c:pt idx="66">
                  <c:v>28.295258382762501</c:v>
                </c:pt>
                <c:pt idx="67">
                  <c:v>28.8453441925353</c:v>
                </c:pt>
                <c:pt idx="68">
                  <c:v>29.143746424593299</c:v>
                </c:pt>
                <c:pt idx="69">
                  <c:v>29.6719657965251</c:v>
                </c:pt>
                <c:pt idx="70">
                  <c:v>30.3379700719595</c:v>
                </c:pt>
                <c:pt idx="71">
                  <c:v>30.869350856593499</c:v>
                </c:pt>
                <c:pt idx="72">
                  <c:v>31.1933078413069</c:v>
                </c:pt>
                <c:pt idx="73">
                  <c:v>31.20858800269</c:v>
                </c:pt>
                <c:pt idx="74">
                  <c:v>31.711252621966398</c:v>
                </c:pt>
                <c:pt idx="75">
                  <c:v>32.119865213420802</c:v>
                </c:pt>
                <c:pt idx="76">
                  <c:v>32.309725609450098</c:v>
                </c:pt>
                <c:pt idx="77">
                  <c:v>32.519783919952701</c:v>
                </c:pt>
                <c:pt idx="78">
                  <c:v>32.892391533437099</c:v>
                </c:pt>
                <c:pt idx="79">
                  <c:v>32.993117654734803</c:v>
                </c:pt>
                <c:pt idx="80">
                  <c:v>33.102801112013701</c:v>
                </c:pt>
                <c:pt idx="81">
                  <c:v>33.199048565322002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D9-4B52-BD4D-0FA5537AB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681280"/>
        <c:axId val="451806336"/>
      </c:scatterChart>
      <c:valAx>
        <c:axId val="451681280"/>
        <c:scaling>
          <c:orientation val="minMax"/>
          <c:max val="200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 b="0" i="0" u="none" strike="noStrike" baseline="0">
                    <a:effectLst/>
                  </a:rPr>
                  <a:t>f</a:t>
                </a:r>
                <a:r>
                  <a:rPr lang="en-GB" sz="1200" b="0" i="0" u="none" strike="noStrike" baseline="-25000">
                    <a:effectLst/>
                  </a:rPr>
                  <a:t>s </a:t>
                </a:r>
                <a:r>
                  <a:rPr lang="en-GB" sz="1200"/>
                  <a:t>[kPa]</a:t>
                </a:r>
              </a:p>
            </c:rich>
          </c:tx>
          <c:layout>
            <c:manualLayout>
              <c:xMode val="edge"/>
              <c:yMode val="edge"/>
              <c:x val="0.48396014492577105"/>
              <c:y val="3.1390517674652368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1806336"/>
        <c:crosses val="autoZero"/>
        <c:crossBetween val="midCat"/>
        <c:majorUnit val="50"/>
        <c:minorUnit val="10"/>
      </c:valAx>
      <c:valAx>
        <c:axId val="451806336"/>
        <c:scaling>
          <c:orientation val="maxMin"/>
          <c:max val="34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Depth (m)</a:t>
                </a:r>
              </a:p>
            </c:rich>
          </c:tx>
          <c:layout>
            <c:manualLayout>
              <c:xMode val="edge"/>
              <c:yMode val="edge"/>
              <c:x val="5.6746132539884121E-3"/>
              <c:y val="0.4572492231574501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1681280"/>
        <c:crossesAt val="0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438735177865613"/>
          <c:y val="0.11507951373325083"/>
          <c:w val="0.83399209486166004"/>
          <c:h val="0.84656194010667285"/>
        </c:manualLayout>
      </c:layout>
      <c:scatterChart>
        <c:scatterStyle val="lineMarker"/>
        <c:varyColors val="0"/>
        <c:ser>
          <c:idx val="8"/>
          <c:order val="0"/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dPt>
            <c:idx val="0"/>
            <c:marker>
              <c:symbol val="diamond"/>
              <c:size val="6"/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FC6-4514-9DA0-2B2FA29A8629}"/>
              </c:ext>
            </c:extLst>
          </c:dPt>
          <c:xVal>
            <c:numRef>
              <c:f>'[1] PHI, M, Vs Plots'!$Q$44</c:f>
              <c:numCache>
                <c:formatCode>General</c:formatCode>
                <c:ptCount val="1"/>
              </c:numCache>
            </c:numRef>
          </c:xVal>
          <c:smooth val="0"/>
          <c:extLst>
            <c:ext xmlns:c16="http://schemas.microsoft.com/office/drawing/2014/chart" uri="{C3380CC4-5D6E-409C-BE32-E72D297353CC}">
              <c16:uniqueId val="{00000001-1FC6-4514-9DA0-2B2FA29A8629}"/>
            </c:ext>
          </c:extLst>
        </c:ser>
        <c:ser>
          <c:idx val="1"/>
          <c:order val="1"/>
          <c:spPr>
            <a:ln w="25400">
              <a:solidFill>
                <a:srgbClr val="006600"/>
              </a:solidFill>
              <a:prstDash val="sysDot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1FC6-4514-9DA0-2B2FA29A8629}"/>
            </c:ext>
          </c:extLst>
        </c:ser>
        <c:ser>
          <c:idx val="3"/>
          <c:order val="2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3-1FC6-4514-9DA0-2B2FA29A8629}"/>
            </c:ext>
          </c:extLst>
        </c:ser>
        <c:ser>
          <c:idx val="4"/>
          <c:order val="3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4-1FC6-4514-9DA0-2B2FA29A8629}"/>
            </c:ext>
          </c:extLst>
        </c:ser>
        <c:ser>
          <c:idx val="2"/>
          <c:order val="4"/>
          <c:spPr>
            <a:ln w="15875">
              <a:solidFill>
                <a:srgbClr val="FF0066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5-1FC6-4514-9DA0-2B2FA29A8629}"/>
            </c:ext>
          </c:extLst>
        </c:ser>
        <c:ser>
          <c:idx val="7"/>
          <c:order val="5"/>
          <c:spPr>
            <a:ln w="12700">
              <a:noFill/>
            </a:ln>
          </c:spPr>
          <c:marker>
            <c:symbol val="none"/>
          </c:marker>
          <c:xVal>
            <c:numRef>
              <c:f>'[2]CPTu3 (Parameters-CPTeT-IT)'!$B$3:$B$1001</c:f>
              <c:numCache>
                <c:formatCode>General</c:formatCode>
                <c:ptCount val="999"/>
                <c:pt idx="0">
                  <c:v>1.61</c:v>
                </c:pt>
                <c:pt idx="1">
                  <c:v>1.53</c:v>
                </c:pt>
                <c:pt idx="2">
                  <c:v>1.49</c:v>
                </c:pt>
                <c:pt idx="3">
                  <c:v>1.48</c:v>
                </c:pt>
                <c:pt idx="4">
                  <c:v>1.47</c:v>
                </c:pt>
                <c:pt idx="5">
                  <c:v>1.46</c:v>
                </c:pt>
                <c:pt idx="6">
                  <c:v>1.42</c:v>
                </c:pt>
                <c:pt idx="7">
                  <c:v>1.41</c:v>
                </c:pt>
                <c:pt idx="8">
                  <c:v>1.39</c:v>
                </c:pt>
                <c:pt idx="9">
                  <c:v>1.4</c:v>
                </c:pt>
                <c:pt idx="10">
                  <c:v>1.39</c:v>
                </c:pt>
                <c:pt idx="11">
                  <c:v>1.39</c:v>
                </c:pt>
                <c:pt idx="12">
                  <c:v>1.49</c:v>
                </c:pt>
                <c:pt idx="13">
                  <c:v>1.84</c:v>
                </c:pt>
                <c:pt idx="14">
                  <c:v>2.2599999999999998</c:v>
                </c:pt>
                <c:pt idx="15">
                  <c:v>2.5099999999999998</c:v>
                </c:pt>
                <c:pt idx="16">
                  <c:v>3.03</c:v>
                </c:pt>
                <c:pt idx="17">
                  <c:v>3.56</c:v>
                </c:pt>
                <c:pt idx="18">
                  <c:v>3.67</c:v>
                </c:pt>
                <c:pt idx="19">
                  <c:v>3.61</c:v>
                </c:pt>
                <c:pt idx="20">
                  <c:v>3.45</c:v>
                </c:pt>
                <c:pt idx="21">
                  <c:v>3.41</c:v>
                </c:pt>
                <c:pt idx="22">
                  <c:v>3.37</c:v>
                </c:pt>
                <c:pt idx="23">
                  <c:v>3.41</c:v>
                </c:pt>
                <c:pt idx="24">
                  <c:v>3.26</c:v>
                </c:pt>
                <c:pt idx="25">
                  <c:v>3.21</c:v>
                </c:pt>
                <c:pt idx="26">
                  <c:v>3.03</c:v>
                </c:pt>
                <c:pt idx="27">
                  <c:v>3.07</c:v>
                </c:pt>
                <c:pt idx="28">
                  <c:v>3.3</c:v>
                </c:pt>
                <c:pt idx="29">
                  <c:v>3.19</c:v>
                </c:pt>
                <c:pt idx="30">
                  <c:v>2.92</c:v>
                </c:pt>
                <c:pt idx="31">
                  <c:v>2.73</c:v>
                </c:pt>
                <c:pt idx="32">
                  <c:v>2.48</c:v>
                </c:pt>
                <c:pt idx="33">
                  <c:v>2.5299999999999998</c:v>
                </c:pt>
                <c:pt idx="34">
                  <c:v>2.6</c:v>
                </c:pt>
                <c:pt idx="35">
                  <c:v>2.61</c:v>
                </c:pt>
                <c:pt idx="36">
                  <c:v>2.69</c:v>
                </c:pt>
                <c:pt idx="37">
                  <c:v>2.73</c:v>
                </c:pt>
                <c:pt idx="38">
                  <c:v>2.75</c:v>
                </c:pt>
                <c:pt idx="39">
                  <c:v>2.54</c:v>
                </c:pt>
                <c:pt idx="40">
                  <c:v>2.39</c:v>
                </c:pt>
                <c:pt idx="41">
                  <c:v>2.35</c:v>
                </c:pt>
                <c:pt idx="42">
                  <c:v>2.2400000000000002</c:v>
                </c:pt>
                <c:pt idx="43">
                  <c:v>2.12</c:v>
                </c:pt>
                <c:pt idx="44">
                  <c:v>2.0099999999999998</c:v>
                </c:pt>
                <c:pt idx="45">
                  <c:v>1.94</c:v>
                </c:pt>
                <c:pt idx="46">
                  <c:v>1.86</c:v>
                </c:pt>
                <c:pt idx="47">
                  <c:v>1.71</c:v>
                </c:pt>
                <c:pt idx="48">
                  <c:v>1.65</c:v>
                </c:pt>
                <c:pt idx="49">
                  <c:v>1.53</c:v>
                </c:pt>
                <c:pt idx="50">
                  <c:v>1.48</c:v>
                </c:pt>
                <c:pt idx="51">
                  <c:v>1.39</c:v>
                </c:pt>
                <c:pt idx="52">
                  <c:v>1.35</c:v>
                </c:pt>
                <c:pt idx="53">
                  <c:v>1.32</c:v>
                </c:pt>
                <c:pt idx="54">
                  <c:v>1.27</c:v>
                </c:pt>
                <c:pt idx="55">
                  <c:v>1.22</c:v>
                </c:pt>
                <c:pt idx="56">
                  <c:v>1.2</c:v>
                </c:pt>
                <c:pt idx="57">
                  <c:v>1.17</c:v>
                </c:pt>
                <c:pt idx="58">
                  <c:v>1.1399999999999999</c:v>
                </c:pt>
                <c:pt idx="59">
                  <c:v>1.1299999999999999</c:v>
                </c:pt>
                <c:pt idx="60">
                  <c:v>1.1100000000000001</c:v>
                </c:pt>
                <c:pt idx="61">
                  <c:v>0.76</c:v>
                </c:pt>
                <c:pt idx="62">
                  <c:v>1.05</c:v>
                </c:pt>
                <c:pt idx="63">
                  <c:v>1.04</c:v>
                </c:pt>
                <c:pt idx="64">
                  <c:v>1.04</c:v>
                </c:pt>
                <c:pt idx="65">
                  <c:v>1.03</c:v>
                </c:pt>
                <c:pt idx="66">
                  <c:v>1.03</c:v>
                </c:pt>
                <c:pt idx="67">
                  <c:v>1.04</c:v>
                </c:pt>
                <c:pt idx="68">
                  <c:v>1.05</c:v>
                </c:pt>
                <c:pt idx="69">
                  <c:v>1.05</c:v>
                </c:pt>
                <c:pt idx="70">
                  <c:v>1.05</c:v>
                </c:pt>
                <c:pt idx="71">
                  <c:v>1.05</c:v>
                </c:pt>
                <c:pt idx="72">
                  <c:v>1.05</c:v>
                </c:pt>
                <c:pt idx="73">
                  <c:v>1.05</c:v>
                </c:pt>
                <c:pt idx="74">
                  <c:v>1.05</c:v>
                </c:pt>
                <c:pt idx="75">
                  <c:v>1.05</c:v>
                </c:pt>
                <c:pt idx="76">
                  <c:v>1.05</c:v>
                </c:pt>
                <c:pt idx="77">
                  <c:v>1.02</c:v>
                </c:pt>
                <c:pt idx="78">
                  <c:v>1.03</c:v>
                </c:pt>
                <c:pt idx="79">
                  <c:v>1.04</c:v>
                </c:pt>
                <c:pt idx="80">
                  <c:v>1.05</c:v>
                </c:pt>
                <c:pt idx="81">
                  <c:v>1.05</c:v>
                </c:pt>
                <c:pt idx="82">
                  <c:v>1.04</c:v>
                </c:pt>
                <c:pt idx="83">
                  <c:v>1.03</c:v>
                </c:pt>
                <c:pt idx="84">
                  <c:v>1.01</c:v>
                </c:pt>
                <c:pt idx="85">
                  <c:v>0.99</c:v>
                </c:pt>
                <c:pt idx="86">
                  <c:v>0.99</c:v>
                </c:pt>
                <c:pt idx="87">
                  <c:v>0.97</c:v>
                </c:pt>
                <c:pt idx="88">
                  <c:v>0.97</c:v>
                </c:pt>
                <c:pt idx="89">
                  <c:v>0.96</c:v>
                </c:pt>
                <c:pt idx="90">
                  <c:v>0.96</c:v>
                </c:pt>
                <c:pt idx="91">
                  <c:v>0.99</c:v>
                </c:pt>
                <c:pt idx="92">
                  <c:v>0.99</c:v>
                </c:pt>
                <c:pt idx="93">
                  <c:v>1.01</c:v>
                </c:pt>
                <c:pt idx="94">
                  <c:v>1</c:v>
                </c:pt>
                <c:pt idx="95">
                  <c:v>1</c:v>
                </c:pt>
                <c:pt idx="96">
                  <c:v>0.98</c:v>
                </c:pt>
                <c:pt idx="97">
                  <c:v>0.98</c:v>
                </c:pt>
                <c:pt idx="98">
                  <c:v>0.99</c:v>
                </c:pt>
                <c:pt idx="99">
                  <c:v>0.99</c:v>
                </c:pt>
                <c:pt idx="100">
                  <c:v>1</c:v>
                </c:pt>
                <c:pt idx="101">
                  <c:v>0.99</c:v>
                </c:pt>
                <c:pt idx="102">
                  <c:v>1.03</c:v>
                </c:pt>
                <c:pt idx="103">
                  <c:v>1.05</c:v>
                </c:pt>
                <c:pt idx="104">
                  <c:v>1.07</c:v>
                </c:pt>
                <c:pt idx="105">
                  <c:v>1.08</c:v>
                </c:pt>
                <c:pt idx="106">
                  <c:v>1.1000000000000001</c:v>
                </c:pt>
                <c:pt idx="107">
                  <c:v>1.1499999999999999</c:v>
                </c:pt>
                <c:pt idx="108">
                  <c:v>1.18</c:v>
                </c:pt>
                <c:pt idx="109">
                  <c:v>1.2</c:v>
                </c:pt>
                <c:pt idx="110">
                  <c:v>0.78</c:v>
                </c:pt>
                <c:pt idx="111">
                  <c:v>1.23</c:v>
                </c:pt>
                <c:pt idx="112">
                  <c:v>1.22</c:v>
                </c:pt>
                <c:pt idx="113">
                  <c:v>1.21</c:v>
                </c:pt>
                <c:pt idx="114">
                  <c:v>1.21</c:v>
                </c:pt>
                <c:pt idx="115">
                  <c:v>1.21</c:v>
                </c:pt>
                <c:pt idx="116">
                  <c:v>1.23</c:v>
                </c:pt>
                <c:pt idx="117">
                  <c:v>1.3</c:v>
                </c:pt>
                <c:pt idx="118">
                  <c:v>1.4</c:v>
                </c:pt>
                <c:pt idx="119">
                  <c:v>1.46</c:v>
                </c:pt>
                <c:pt idx="120">
                  <c:v>1.57</c:v>
                </c:pt>
                <c:pt idx="121">
                  <c:v>1.64</c:v>
                </c:pt>
                <c:pt idx="122">
                  <c:v>1.67</c:v>
                </c:pt>
                <c:pt idx="123">
                  <c:v>1.7</c:v>
                </c:pt>
                <c:pt idx="124">
                  <c:v>1.73</c:v>
                </c:pt>
                <c:pt idx="125">
                  <c:v>1.74</c:v>
                </c:pt>
                <c:pt idx="126">
                  <c:v>1.73</c:v>
                </c:pt>
                <c:pt idx="127">
                  <c:v>1.7</c:v>
                </c:pt>
                <c:pt idx="128">
                  <c:v>1.66</c:v>
                </c:pt>
                <c:pt idx="129">
                  <c:v>1.62</c:v>
                </c:pt>
                <c:pt idx="130">
                  <c:v>1.54</c:v>
                </c:pt>
                <c:pt idx="131">
                  <c:v>1.5</c:v>
                </c:pt>
                <c:pt idx="132">
                  <c:v>1.44</c:v>
                </c:pt>
                <c:pt idx="133">
                  <c:v>1.41</c:v>
                </c:pt>
                <c:pt idx="134">
                  <c:v>1.36</c:v>
                </c:pt>
                <c:pt idx="135">
                  <c:v>1.31</c:v>
                </c:pt>
                <c:pt idx="136">
                  <c:v>1.3</c:v>
                </c:pt>
                <c:pt idx="137">
                  <c:v>1.27</c:v>
                </c:pt>
                <c:pt idx="138">
                  <c:v>1.27</c:v>
                </c:pt>
                <c:pt idx="139">
                  <c:v>1.28</c:v>
                </c:pt>
                <c:pt idx="140">
                  <c:v>1.3</c:v>
                </c:pt>
                <c:pt idx="141">
                  <c:v>1.33</c:v>
                </c:pt>
                <c:pt idx="142">
                  <c:v>1.39</c:v>
                </c:pt>
                <c:pt idx="143">
                  <c:v>1.43</c:v>
                </c:pt>
                <c:pt idx="144">
                  <c:v>1.53</c:v>
                </c:pt>
                <c:pt idx="145">
                  <c:v>1.61</c:v>
                </c:pt>
                <c:pt idx="146">
                  <c:v>1.64</c:v>
                </c:pt>
                <c:pt idx="147">
                  <c:v>1.68</c:v>
                </c:pt>
                <c:pt idx="148">
                  <c:v>1.69</c:v>
                </c:pt>
                <c:pt idx="149">
                  <c:v>1.69</c:v>
                </c:pt>
                <c:pt idx="150">
                  <c:v>1.69</c:v>
                </c:pt>
                <c:pt idx="151">
                  <c:v>1.69</c:v>
                </c:pt>
                <c:pt idx="152">
                  <c:v>1.72</c:v>
                </c:pt>
                <c:pt idx="153">
                  <c:v>1.74</c:v>
                </c:pt>
                <c:pt idx="154">
                  <c:v>1.75</c:v>
                </c:pt>
                <c:pt idx="155">
                  <c:v>1.74</c:v>
                </c:pt>
                <c:pt idx="156">
                  <c:v>1.73</c:v>
                </c:pt>
                <c:pt idx="157">
                  <c:v>1.7</c:v>
                </c:pt>
                <c:pt idx="158">
                  <c:v>1.64</c:v>
                </c:pt>
                <c:pt idx="159">
                  <c:v>1.58</c:v>
                </c:pt>
                <c:pt idx="160">
                  <c:v>1.52</c:v>
                </c:pt>
                <c:pt idx="161">
                  <c:v>1.48</c:v>
                </c:pt>
                <c:pt idx="162">
                  <c:v>1.44</c:v>
                </c:pt>
                <c:pt idx="163">
                  <c:v>1.39</c:v>
                </c:pt>
                <c:pt idx="164">
                  <c:v>1.32</c:v>
                </c:pt>
                <c:pt idx="165">
                  <c:v>1.28</c:v>
                </c:pt>
                <c:pt idx="166">
                  <c:v>1.23</c:v>
                </c:pt>
                <c:pt idx="167">
                  <c:v>1.19</c:v>
                </c:pt>
                <c:pt idx="168">
                  <c:v>1.1200000000000001</c:v>
                </c:pt>
                <c:pt idx="169">
                  <c:v>1.04</c:v>
                </c:pt>
                <c:pt idx="170">
                  <c:v>0.98</c:v>
                </c:pt>
                <c:pt idx="171">
                  <c:v>0.95</c:v>
                </c:pt>
                <c:pt idx="172">
                  <c:v>0.93</c:v>
                </c:pt>
                <c:pt idx="173">
                  <c:v>0.86</c:v>
                </c:pt>
                <c:pt idx="174">
                  <c:v>0.82</c:v>
                </c:pt>
                <c:pt idx="175">
                  <c:v>0.81</c:v>
                </c:pt>
                <c:pt idx="176">
                  <c:v>0.79</c:v>
                </c:pt>
                <c:pt idx="177">
                  <c:v>0.78</c:v>
                </c:pt>
                <c:pt idx="178">
                  <c:v>0.79</c:v>
                </c:pt>
                <c:pt idx="179">
                  <c:v>0.81</c:v>
                </c:pt>
                <c:pt idx="180">
                  <c:v>0.89</c:v>
                </c:pt>
                <c:pt idx="181">
                  <c:v>0.94</c:v>
                </c:pt>
                <c:pt idx="182">
                  <c:v>1.07</c:v>
                </c:pt>
                <c:pt idx="183">
                  <c:v>1.21</c:v>
                </c:pt>
                <c:pt idx="184">
                  <c:v>1.29</c:v>
                </c:pt>
                <c:pt idx="185">
                  <c:v>1.31</c:v>
                </c:pt>
                <c:pt idx="186">
                  <c:v>1.32</c:v>
                </c:pt>
                <c:pt idx="187">
                  <c:v>1.34</c:v>
                </c:pt>
                <c:pt idx="188">
                  <c:v>1.38</c:v>
                </c:pt>
                <c:pt idx="189">
                  <c:v>1.43</c:v>
                </c:pt>
                <c:pt idx="190">
                  <c:v>1.46</c:v>
                </c:pt>
                <c:pt idx="191">
                  <c:v>1.53</c:v>
                </c:pt>
                <c:pt idx="192">
                  <c:v>1.58</c:v>
                </c:pt>
                <c:pt idx="193">
                  <c:v>1.66</c:v>
                </c:pt>
                <c:pt idx="194">
                  <c:v>1.69</c:v>
                </c:pt>
                <c:pt idx="195">
                  <c:v>1.73</c:v>
                </c:pt>
                <c:pt idx="196">
                  <c:v>1.73</c:v>
                </c:pt>
                <c:pt idx="197">
                  <c:v>1.69</c:v>
                </c:pt>
                <c:pt idx="198">
                  <c:v>1.63</c:v>
                </c:pt>
                <c:pt idx="199">
                  <c:v>1.48</c:v>
                </c:pt>
                <c:pt idx="200">
                  <c:v>1.32</c:v>
                </c:pt>
                <c:pt idx="201">
                  <c:v>1.25</c:v>
                </c:pt>
                <c:pt idx="202">
                  <c:v>1.1100000000000001</c:v>
                </c:pt>
                <c:pt idx="203">
                  <c:v>1.02</c:v>
                </c:pt>
                <c:pt idx="204">
                  <c:v>0.99</c:v>
                </c:pt>
                <c:pt idx="205">
                  <c:v>0.94</c:v>
                </c:pt>
                <c:pt idx="206">
                  <c:v>0.89</c:v>
                </c:pt>
                <c:pt idx="207">
                  <c:v>0.85</c:v>
                </c:pt>
                <c:pt idx="208">
                  <c:v>0.85</c:v>
                </c:pt>
                <c:pt idx="209">
                  <c:v>0.28999999999999998</c:v>
                </c:pt>
                <c:pt idx="210">
                  <c:v>0.95</c:v>
                </c:pt>
                <c:pt idx="211">
                  <c:v>0.93</c:v>
                </c:pt>
                <c:pt idx="212">
                  <c:v>0.87</c:v>
                </c:pt>
                <c:pt idx="213">
                  <c:v>0.83</c:v>
                </c:pt>
                <c:pt idx="214">
                  <c:v>0.79</c:v>
                </c:pt>
                <c:pt idx="215">
                  <c:v>0.77</c:v>
                </c:pt>
                <c:pt idx="216">
                  <c:v>0.73</c:v>
                </c:pt>
                <c:pt idx="217">
                  <c:v>0.71</c:v>
                </c:pt>
                <c:pt idx="218">
                  <c:v>0.69</c:v>
                </c:pt>
                <c:pt idx="219">
                  <c:v>0.67</c:v>
                </c:pt>
                <c:pt idx="220">
                  <c:v>0.68</c:v>
                </c:pt>
                <c:pt idx="221">
                  <c:v>0.67</c:v>
                </c:pt>
                <c:pt idx="222">
                  <c:v>0.64</c:v>
                </c:pt>
                <c:pt idx="223">
                  <c:v>0.62</c:v>
                </c:pt>
                <c:pt idx="224">
                  <c:v>0.62</c:v>
                </c:pt>
                <c:pt idx="225">
                  <c:v>0.6</c:v>
                </c:pt>
                <c:pt idx="226">
                  <c:v>0.6</c:v>
                </c:pt>
                <c:pt idx="227">
                  <c:v>0.57999999999999996</c:v>
                </c:pt>
                <c:pt idx="228">
                  <c:v>0.56000000000000005</c:v>
                </c:pt>
                <c:pt idx="229">
                  <c:v>0.56000000000000005</c:v>
                </c:pt>
                <c:pt idx="230">
                  <c:v>0.56999999999999995</c:v>
                </c:pt>
                <c:pt idx="231">
                  <c:v>0.56999999999999995</c:v>
                </c:pt>
                <c:pt idx="232">
                  <c:v>0.57999999999999996</c:v>
                </c:pt>
                <c:pt idx="233">
                  <c:v>0.6</c:v>
                </c:pt>
                <c:pt idx="234">
                  <c:v>0.61</c:v>
                </c:pt>
                <c:pt idx="235">
                  <c:v>0.61</c:v>
                </c:pt>
                <c:pt idx="236">
                  <c:v>0.62</c:v>
                </c:pt>
                <c:pt idx="237">
                  <c:v>0.62</c:v>
                </c:pt>
                <c:pt idx="238">
                  <c:v>0.62</c:v>
                </c:pt>
                <c:pt idx="239">
                  <c:v>0.63</c:v>
                </c:pt>
                <c:pt idx="240">
                  <c:v>0.63</c:v>
                </c:pt>
                <c:pt idx="241">
                  <c:v>0.62</c:v>
                </c:pt>
                <c:pt idx="242">
                  <c:v>0.61</c:v>
                </c:pt>
                <c:pt idx="243">
                  <c:v>0.61</c:v>
                </c:pt>
                <c:pt idx="244">
                  <c:v>0.59</c:v>
                </c:pt>
                <c:pt idx="245">
                  <c:v>0.59</c:v>
                </c:pt>
                <c:pt idx="246">
                  <c:v>0.57999999999999996</c:v>
                </c:pt>
                <c:pt idx="247">
                  <c:v>0.57999999999999996</c:v>
                </c:pt>
                <c:pt idx="248">
                  <c:v>0.56000000000000005</c:v>
                </c:pt>
                <c:pt idx="249">
                  <c:v>0.56000000000000005</c:v>
                </c:pt>
                <c:pt idx="250">
                  <c:v>0.56000000000000005</c:v>
                </c:pt>
                <c:pt idx="251">
                  <c:v>0.56000000000000005</c:v>
                </c:pt>
                <c:pt idx="252">
                  <c:v>0.55000000000000004</c:v>
                </c:pt>
                <c:pt idx="253">
                  <c:v>0.53</c:v>
                </c:pt>
                <c:pt idx="254">
                  <c:v>0.52</c:v>
                </c:pt>
                <c:pt idx="255">
                  <c:v>0.51</c:v>
                </c:pt>
                <c:pt idx="256">
                  <c:v>0.5</c:v>
                </c:pt>
                <c:pt idx="257">
                  <c:v>0.5</c:v>
                </c:pt>
                <c:pt idx="258">
                  <c:v>0.51</c:v>
                </c:pt>
                <c:pt idx="259">
                  <c:v>0.52</c:v>
                </c:pt>
                <c:pt idx="260">
                  <c:v>0.09</c:v>
                </c:pt>
                <c:pt idx="261">
                  <c:v>0.63</c:v>
                </c:pt>
                <c:pt idx="262">
                  <c:v>0.61</c:v>
                </c:pt>
                <c:pt idx="263">
                  <c:v>0.57999999999999996</c:v>
                </c:pt>
                <c:pt idx="264">
                  <c:v>0.51</c:v>
                </c:pt>
                <c:pt idx="265">
                  <c:v>0.5</c:v>
                </c:pt>
                <c:pt idx="266">
                  <c:v>0.48</c:v>
                </c:pt>
                <c:pt idx="267">
                  <c:v>0.47</c:v>
                </c:pt>
                <c:pt idx="268">
                  <c:v>0.47</c:v>
                </c:pt>
                <c:pt idx="269">
                  <c:v>0.48</c:v>
                </c:pt>
                <c:pt idx="270">
                  <c:v>0.49</c:v>
                </c:pt>
                <c:pt idx="271">
                  <c:v>0.48</c:v>
                </c:pt>
                <c:pt idx="272">
                  <c:v>0.47</c:v>
                </c:pt>
                <c:pt idx="273">
                  <c:v>0.47</c:v>
                </c:pt>
                <c:pt idx="274">
                  <c:v>0.45</c:v>
                </c:pt>
                <c:pt idx="275">
                  <c:v>0.43</c:v>
                </c:pt>
                <c:pt idx="276">
                  <c:v>0.42</c:v>
                </c:pt>
                <c:pt idx="277">
                  <c:v>0.42</c:v>
                </c:pt>
                <c:pt idx="278">
                  <c:v>0.42</c:v>
                </c:pt>
                <c:pt idx="279">
                  <c:v>0.42</c:v>
                </c:pt>
                <c:pt idx="280">
                  <c:v>0.43</c:v>
                </c:pt>
                <c:pt idx="281">
                  <c:v>0.44</c:v>
                </c:pt>
                <c:pt idx="282">
                  <c:v>0.46</c:v>
                </c:pt>
                <c:pt idx="283">
                  <c:v>0.45</c:v>
                </c:pt>
                <c:pt idx="284">
                  <c:v>0.44</c:v>
                </c:pt>
                <c:pt idx="285">
                  <c:v>0.43</c:v>
                </c:pt>
                <c:pt idx="286">
                  <c:v>0.42</c:v>
                </c:pt>
                <c:pt idx="287">
                  <c:v>0.41</c:v>
                </c:pt>
                <c:pt idx="288">
                  <c:v>0.4</c:v>
                </c:pt>
                <c:pt idx="289">
                  <c:v>0.38</c:v>
                </c:pt>
                <c:pt idx="290">
                  <c:v>0.37</c:v>
                </c:pt>
                <c:pt idx="291">
                  <c:v>0.36</c:v>
                </c:pt>
                <c:pt idx="292">
                  <c:v>0.35</c:v>
                </c:pt>
                <c:pt idx="293">
                  <c:v>0.32</c:v>
                </c:pt>
                <c:pt idx="294">
                  <c:v>0.31</c:v>
                </c:pt>
                <c:pt idx="295">
                  <c:v>0.3</c:v>
                </c:pt>
                <c:pt idx="296">
                  <c:v>0.28999999999999998</c:v>
                </c:pt>
                <c:pt idx="297">
                  <c:v>0.3</c:v>
                </c:pt>
                <c:pt idx="298">
                  <c:v>0.3</c:v>
                </c:pt>
                <c:pt idx="299">
                  <c:v>0.31</c:v>
                </c:pt>
                <c:pt idx="300">
                  <c:v>0.36</c:v>
                </c:pt>
                <c:pt idx="301">
                  <c:v>0.39</c:v>
                </c:pt>
                <c:pt idx="302">
                  <c:v>0.46</c:v>
                </c:pt>
                <c:pt idx="303">
                  <c:v>0.5</c:v>
                </c:pt>
                <c:pt idx="304">
                  <c:v>0.55000000000000004</c:v>
                </c:pt>
                <c:pt idx="305">
                  <c:v>0.56000000000000005</c:v>
                </c:pt>
                <c:pt idx="306">
                  <c:v>0.56000000000000005</c:v>
                </c:pt>
                <c:pt idx="307">
                  <c:v>0.56999999999999995</c:v>
                </c:pt>
                <c:pt idx="308">
                  <c:v>0.6</c:v>
                </c:pt>
                <c:pt idx="309">
                  <c:v>0.33</c:v>
                </c:pt>
                <c:pt idx="310">
                  <c:v>0.63</c:v>
                </c:pt>
                <c:pt idx="311">
                  <c:v>0.62</c:v>
                </c:pt>
                <c:pt idx="312">
                  <c:v>0.57999999999999996</c:v>
                </c:pt>
                <c:pt idx="313">
                  <c:v>0.55000000000000004</c:v>
                </c:pt>
                <c:pt idx="314">
                  <c:v>0.53</c:v>
                </c:pt>
                <c:pt idx="315">
                  <c:v>0.5</c:v>
                </c:pt>
                <c:pt idx="316">
                  <c:v>0.47</c:v>
                </c:pt>
                <c:pt idx="317">
                  <c:v>0.46</c:v>
                </c:pt>
                <c:pt idx="318">
                  <c:v>0.44</c:v>
                </c:pt>
                <c:pt idx="319">
                  <c:v>0.42</c:v>
                </c:pt>
                <c:pt idx="320">
                  <c:v>0.41</c:v>
                </c:pt>
                <c:pt idx="321">
                  <c:v>0.4</c:v>
                </c:pt>
                <c:pt idx="322">
                  <c:v>0.37</c:v>
                </c:pt>
                <c:pt idx="323">
                  <c:v>0.37</c:v>
                </c:pt>
                <c:pt idx="324">
                  <c:v>0.35</c:v>
                </c:pt>
                <c:pt idx="325">
                  <c:v>0.34</c:v>
                </c:pt>
                <c:pt idx="326">
                  <c:v>0.34</c:v>
                </c:pt>
                <c:pt idx="327">
                  <c:v>0.32</c:v>
                </c:pt>
                <c:pt idx="328">
                  <c:v>0.32</c:v>
                </c:pt>
                <c:pt idx="329">
                  <c:v>0.33</c:v>
                </c:pt>
                <c:pt idx="330">
                  <c:v>0.33</c:v>
                </c:pt>
                <c:pt idx="331">
                  <c:v>0.34</c:v>
                </c:pt>
                <c:pt idx="332">
                  <c:v>0.34</c:v>
                </c:pt>
                <c:pt idx="333">
                  <c:v>0.35</c:v>
                </c:pt>
                <c:pt idx="334">
                  <c:v>0.35</c:v>
                </c:pt>
                <c:pt idx="335">
                  <c:v>0.36</c:v>
                </c:pt>
                <c:pt idx="336">
                  <c:v>0.38</c:v>
                </c:pt>
                <c:pt idx="337">
                  <c:v>0.38</c:v>
                </c:pt>
                <c:pt idx="338">
                  <c:v>0.38</c:v>
                </c:pt>
                <c:pt idx="339">
                  <c:v>0.39</c:v>
                </c:pt>
                <c:pt idx="340">
                  <c:v>0.39</c:v>
                </c:pt>
                <c:pt idx="341">
                  <c:v>0.39</c:v>
                </c:pt>
                <c:pt idx="342">
                  <c:v>0.4</c:v>
                </c:pt>
                <c:pt idx="343">
                  <c:v>0.41</c:v>
                </c:pt>
                <c:pt idx="344">
                  <c:v>0.43</c:v>
                </c:pt>
                <c:pt idx="345">
                  <c:v>0.44</c:v>
                </c:pt>
                <c:pt idx="346">
                  <c:v>0.45</c:v>
                </c:pt>
                <c:pt idx="347">
                  <c:v>0.47</c:v>
                </c:pt>
                <c:pt idx="348">
                  <c:v>0.49</c:v>
                </c:pt>
                <c:pt idx="349">
                  <c:v>0.51</c:v>
                </c:pt>
                <c:pt idx="350">
                  <c:v>0.54</c:v>
                </c:pt>
                <c:pt idx="351">
                  <c:v>0.55000000000000004</c:v>
                </c:pt>
                <c:pt idx="352">
                  <c:v>0.55000000000000004</c:v>
                </c:pt>
                <c:pt idx="353">
                  <c:v>0.54</c:v>
                </c:pt>
                <c:pt idx="354">
                  <c:v>0.55000000000000004</c:v>
                </c:pt>
                <c:pt idx="355">
                  <c:v>0.54</c:v>
                </c:pt>
                <c:pt idx="356">
                  <c:v>0.54</c:v>
                </c:pt>
                <c:pt idx="357">
                  <c:v>0.54</c:v>
                </c:pt>
                <c:pt idx="358">
                  <c:v>0.53</c:v>
                </c:pt>
                <c:pt idx="359">
                  <c:v>0.53</c:v>
                </c:pt>
                <c:pt idx="360">
                  <c:v>0.51</c:v>
                </c:pt>
                <c:pt idx="361">
                  <c:v>0.51</c:v>
                </c:pt>
                <c:pt idx="362">
                  <c:v>0.5</c:v>
                </c:pt>
                <c:pt idx="363">
                  <c:v>0.48</c:v>
                </c:pt>
                <c:pt idx="364">
                  <c:v>0.46</c:v>
                </c:pt>
                <c:pt idx="365">
                  <c:v>0.46</c:v>
                </c:pt>
                <c:pt idx="366">
                  <c:v>0.46</c:v>
                </c:pt>
                <c:pt idx="367">
                  <c:v>0.46</c:v>
                </c:pt>
                <c:pt idx="368">
                  <c:v>0.45</c:v>
                </c:pt>
                <c:pt idx="369">
                  <c:v>0.45</c:v>
                </c:pt>
                <c:pt idx="370">
                  <c:v>0.43</c:v>
                </c:pt>
                <c:pt idx="371">
                  <c:v>0.42</c:v>
                </c:pt>
                <c:pt idx="372">
                  <c:v>0.42</c:v>
                </c:pt>
                <c:pt idx="373">
                  <c:v>0.42</c:v>
                </c:pt>
                <c:pt idx="374">
                  <c:v>0.42</c:v>
                </c:pt>
                <c:pt idx="375">
                  <c:v>0.42</c:v>
                </c:pt>
                <c:pt idx="376">
                  <c:v>0.43</c:v>
                </c:pt>
                <c:pt idx="377">
                  <c:v>0.44</c:v>
                </c:pt>
                <c:pt idx="378">
                  <c:v>0.45</c:v>
                </c:pt>
                <c:pt idx="379">
                  <c:v>0.46</c:v>
                </c:pt>
                <c:pt idx="380">
                  <c:v>0.48</c:v>
                </c:pt>
                <c:pt idx="381">
                  <c:v>0.49</c:v>
                </c:pt>
                <c:pt idx="382">
                  <c:v>0.5</c:v>
                </c:pt>
                <c:pt idx="383">
                  <c:v>0.5</c:v>
                </c:pt>
                <c:pt idx="384">
                  <c:v>0.51</c:v>
                </c:pt>
                <c:pt idx="385">
                  <c:v>0.53</c:v>
                </c:pt>
                <c:pt idx="386">
                  <c:v>0.54</c:v>
                </c:pt>
                <c:pt idx="387">
                  <c:v>0.55000000000000004</c:v>
                </c:pt>
                <c:pt idx="388">
                  <c:v>0.56000000000000005</c:v>
                </c:pt>
                <c:pt idx="389">
                  <c:v>0.54</c:v>
                </c:pt>
                <c:pt idx="390">
                  <c:v>0.51</c:v>
                </c:pt>
                <c:pt idx="391">
                  <c:v>0.5</c:v>
                </c:pt>
                <c:pt idx="392">
                  <c:v>0.48</c:v>
                </c:pt>
                <c:pt idx="393">
                  <c:v>0.48</c:v>
                </c:pt>
                <c:pt idx="394">
                  <c:v>0.46</c:v>
                </c:pt>
                <c:pt idx="395">
                  <c:v>0.46</c:v>
                </c:pt>
                <c:pt idx="396">
                  <c:v>0.43</c:v>
                </c:pt>
                <c:pt idx="397">
                  <c:v>0.43</c:v>
                </c:pt>
                <c:pt idx="398">
                  <c:v>0.42</c:v>
                </c:pt>
                <c:pt idx="399">
                  <c:v>0.41</c:v>
                </c:pt>
                <c:pt idx="400">
                  <c:v>0.41</c:v>
                </c:pt>
                <c:pt idx="401">
                  <c:v>0.42</c:v>
                </c:pt>
                <c:pt idx="402">
                  <c:v>0.43</c:v>
                </c:pt>
                <c:pt idx="403">
                  <c:v>0.44</c:v>
                </c:pt>
                <c:pt idx="404">
                  <c:v>0.45</c:v>
                </c:pt>
                <c:pt idx="405">
                  <c:v>0.44</c:v>
                </c:pt>
                <c:pt idx="406">
                  <c:v>0.45</c:v>
                </c:pt>
                <c:pt idx="407">
                  <c:v>0.46</c:v>
                </c:pt>
                <c:pt idx="408">
                  <c:v>0.48</c:v>
                </c:pt>
                <c:pt idx="409">
                  <c:v>0.59</c:v>
                </c:pt>
                <c:pt idx="410">
                  <c:v>0.62</c:v>
                </c:pt>
                <c:pt idx="411">
                  <c:v>0.61</c:v>
                </c:pt>
                <c:pt idx="412">
                  <c:v>0.6</c:v>
                </c:pt>
                <c:pt idx="413">
                  <c:v>0.59</c:v>
                </c:pt>
                <c:pt idx="414">
                  <c:v>0.56999999999999995</c:v>
                </c:pt>
                <c:pt idx="415">
                  <c:v>0.56000000000000005</c:v>
                </c:pt>
                <c:pt idx="416">
                  <c:v>0.56000000000000005</c:v>
                </c:pt>
                <c:pt idx="417">
                  <c:v>0.53</c:v>
                </c:pt>
                <c:pt idx="418">
                  <c:v>0.51</c:v>
                </c:pt>
                <c:pt idx="419">
                  <c:v>0.51</c:v>
                </c:pt>
                <c:pt idx="420">
                  <c:v>0.49</c:v>
                </c:pt>
                <c:pt idx="421">
                  <c:v>0.49</c:v>
                </c:pt>
                <c:pt idx="422">
                  <c:v>0.47</c:v>
                </c:pt>
                <c:pt idx="423">
                  <c:v>0.46</c:v>
                </c:pt>
                <c:pt idx="424">
                  <c:v>0.45</c:v>
                </c:pt>
                <c:pt idx="425">
                  <c:v>0.44</c:v>
                </c:pt>
                <c:pt idx="426">
                  <c:v>0.43</c:v>
                </c:pt>
                <c:pt idx="427">
                  <c:v>0.42</c:v>
                </c:pt>
                <c:pt idx="428">
                  <c:v>0.4</c:v>
                </c:pt>
                <c:pt idx="429">
                  <c:v>0.4</c:v>
                </c:pt>
                <c:pt idx="430">
                  <c:v>0.4</c:v>
                </c:pt>
                <c:pt idx="431">
                  <c:v>0.39</c:v>
                </c:pt>
                <c:pt idx="432">
                  <c:v>0.39</c:v>
                </c:pt>
                <c:pt idx="433">
                  <c:v>0.38</c:v>
                </c:pt>
                <c:pt idx="434">
                  <c:v>0.37</c:v>
                </c:pt>
                <c:pt idx="435">
                  <c:v>0.37</c:v>
                </c:pt>
                <c:pt idx="436">
                  <c:v>0.37</c:v>
                </c:pt>
                <c:pt idx="437">
                  <c:v>0.37</c:v>
                </c:pt>
                <c:pt idx="438">
                  <c:v>0.36</c:v>
                </c:pt>
                <c:pt idx="439">
                  <c:v>0.36</c:v>
                </c:pt>
                <c:pt idx="440">
                  <c:v>0.36</c:v>
                </c:pt>
                <c:pt idx="441">
                  <c:v>0.37</c:v>
                </c:pt>
                <c:pt idx="442">
                  <c:v>0.37</c:v>
                </c:pt>
                <c:pt idx="443">
                  <c:v>0.37</c:v>
                </c:pt>
                <c:pt idx="444">
                  <c:v>0.38</c:v>
                </c:pt>
                <c:pt idx="445">
                  <c:v>0.38</c:v>
                </c:pt>
                <c:pt idx="446">
                  <c:v>0.38</c:v>
                </c:pt>
                <c:pt idx="447">
                  <c:v>0.38</c:v>
                </c:pt>
                <c:pt idx="448">
                  <c:v>0.39</c:v>
                </c:pt>
                <c:pt idx="449">
                  <c:v>0.39</c:v>
                </c:pt>
                <c:pt idx="450">
                  <c:v>0.4</c:v>
                </c:pt>
                <c:pt idx="451">
                  <c:v>0.39</c:v>
                </c:pt>
                <c:pt idx="452">
                  <c:v>0.4</c:v>
                </c:pt>
                <c:pt idx="453">
                  <c:v>0.4</c:v>
                </c:pt>
                <c:pt idx="454">
                  <c:v>0.4</c:v>
                </c:pt>
                <c:pt idx="455">
                  <c:v>0.4</c:v>
                </c:pt>
                <c:pt idx="456">
                  <c:v>0.41</c:v>
                </c:pt>
                <c:pt idx="457">
                  <c:v>0.42</c:v>
                </c:pt>
                <c:pt idx="458">
                  <c:v>0.43</c:v>
                </c:pt>
                <c:pt idx="459">
                  <c:v>0.38</c:v>
                </c:pt>
                <c:pt idx="460">
                  <c:v>0.47</c:v>
                </c:pt>
                <c:pt idx="461">
                  <c:v>0.47</c:v>
                </c:pt>
                <c:pt idx="462">
                  <c:v>0.46</c:v>
                </c:pt>
                <c:pt idx="463">
                  <c:v>0.45</c:v>
                </c:pt>
                <c:pt idx="464">
                  <c:v>0.45</c:v>
                </c:pt>
                <c:pt idx="465">
                  <c:v>0.45</c:v>
                </c:pt>
                <c:pt idx="466">
                  <c:v>0.44</c:v>
                </c:pt>
                <c:pt idx="467">
                  <c:v>0.44</c:v>
                </c:pt>
                <c:pt idx="468">
                  <c:v>0.44</c:v>
                </c:pt>
                <c:pt idx="469">
                  <c:v>0.43</c:v>
                </c:pt>
                <c:pt idx="470">
                  <c:v>0.43</c:v>
                </c:pt>
                <c:pt idx="471">
                  <c:v>0.43</c:v>
                </c:pt>
                <c:pt idx="472">
                  <c:v>0.43</c:v>
                </c:pt>
                <c:pt idx="473">
                  <c:v>0.42</c:v>
                </c:pt>
                <c:pt idx="474">
                  <c:v>0.43</c:v>
                </c:pt>
                <c:pt idx="475">
                  <c:v>0.43</c:v>
                </c:pt>
                <c:pt idx="476">
                  <c:v>0.44</c:v>
                </c:pt>
                <c:pt idx="477">
                  <c:v>0.44</c:v>
                </c:pt>
                <c:pt idx="478">
                  <c:v>0.44</c:v>
                </c:pt>
                <c:pt idx="479">
                  <c:v>0.44</c:v>
                </c:pt>
                <c:pt idx="480">
                  <c:v>0.44</c:v>
                </c:pt>
                <c:pt idx="481">
                  <c:v>0.42</c:v>
                </c:pt>
                <c:pt idx="482">
                  <c:v>0.41</c:v>
                </c:pt>
                <c:pt idx="483">
                  <c:v>0.41</c:v>
                </c:pt>
                <c:pt idx="484">
                  <c:v>0.4</c:v>
                </c:pt>
                <c:pt idx="485">
                  <c:v>0.4</c:v>
                </c:pt>
                <c:pt idx="486">
                  <c:v>0.4</c:v>
                </c:pt>
                <c:pt idx="487">
                  <c:v>0.4</c:v>
                </c:pt>
                <c:pt idx="488">
                  <c:v>0.39</c:v>
                </c:pt>
                <c:pt idx="489">
                  <c:v>0.39</c:v>
                </c:pt>
                <c:pt idx="490">
                  <c:v>0.38</c:v>
                </c:pt>
                <c:pt idx="491">
                  <c:v>0.38</c:v>
                </c:pt>
                <c:pt idx="492">
                  <c:v>0.38</c:v>
                </c:pt>
                <c:pt idx="493">
                  <c:v>0.38</c:v>
                </c:pt>
                <c:pt idx="494">
                  <c:v>0.39</c:v>
                </c:pt>
                <c:pt idx="495">
                  <c:v>0.39</c:v>
                </c:pt>
                <c:pt idx="496">
                  <c:v>0.38</c:v>
                </c:pt>
                <c:pt idx="497">
                  <c:v>0.38</c:v>
                </c:pt>
                <c:pt idx="498">
                  <c:v>0.38</c:v>
                </c:pt>
                <c:pt idx="499">
                  <c:v>0.38</c:v>
                </c:pt>
                <c:pt idx="500">
                  <c:v>0.38</c:v>
                </c:pt>
                <c:pt idx="501">
                  <c:v>0.38</c:v>
                </c:pt>
                <c:pt idx="502">
                  <c:v>0.37</c:v>
                </c:pt>
                <c:pt idx="503">
                  <c:v>0.38</c:v>
                </c:pt>
                <c:pt idx="504">
                  <c:v>0.38</c:v>
                </c:pt>
                <c:pt idx="505">
                  <c:v>0.38</c:v>
                </c:pt>
                <c:pt idx="506">
                  <c:v>0.37</c:v>
                </c:pt>
                <c:pt idx="507">
                  <c:v>0.37</c:v>
                </c:pt>
                <c:pt idx="508">
                  <c:v>0.36</c:v>
                </c:pt>
                <c:pt idx="509">
                  <c:v>0.37</c:v>
                </c:pt>
                <c:pt idx="510">
                  <c:v>0.36</c:v>
                </c:pt>
                <c:pt idx="511">
                  <c:v>0.35</c:v>
                </c:pt>
                <c:pt idx="512">
                  <c:v>0.35</c:v>
                </c:pt>
                <c:pt idx="513">
                  <c:v>0.35</c:v>
                </c:pt>
                <c:pt idx="514">
                  <c:v>0.35</c:v>
                </c:pt>
                <c:pt idx="515">
                  <c:v>0.35</c:v>
                </c:pt>
                <c:pt idx="516">
                  <c:v>0.35</c:v>
                </c:pt>
                <c:pt idx="517">
                  <c:v>0.35</c:v>
                </c:pt>
                <c:pt idx="518">
                  <c:v>0.35</c:v>
                </c:pt>
                <c:pt idx="519">
                  <c:v>0.35</c:v>
                </c:pt>
                <c:pt idx="520">
                  <c:v>0.35</c:v>
                </c:pt>
                <c:pt idx="521">
                  <c:v>0.34</c:v>
                </c:pt>
                <c:pt idx="522">
                  <c:v>0.34</c:v>
                </c:pt>
                <c:pt idx="523">
                  <c:v>0.34</c:v>
                </c:pt>
                <c:pt idx="524">
                  <c:v>0.33</c:v>
                </c:pt>
                <c:pt idx="525">
                  <c:v>0.33</c:v>
                </c:pt>
                <c:pt idx="526">
                  <c:v>0.33</c:v>
                </c:pt>
                <c:pt idx="527">
                  <c:v>0.33</c:v>
                </c:pt>
                <c:pt idx="528">
                  <c:v>0.33</c:v>
                </c:pt>
                <c:pt idx="529">
                  <c:v>0.32</c:v>
                </c:pt>
                <c:pt idx="530">
                  <c:v>0.33</c:v>
                </c:pt>
                <c:pt idx="531">
                  <c:v>0.33</c:v>
                </c:pt>
                <c:pt idx="532">
                  <c:v>0.32</c:v>
                </c:pt>
                <c:pt idx="533">
                  <c:v>0.32</c:v>
                </c:pt>
                <c:pt idx="534">
                  <c:v>0.32</c:v>
                </c:pt>
                <c:pt idx="535">
                  <c:v>0.33</c:v>
                </c:pt>
                <c:pt idx="536">
                  <c:v>0.33</c:v>
                </c:pt>
                <c:pt idx="537">
                  <c:v>0.33</c:v>
                </c:pt>
                <c:pt idx="538">
                  <c:v>0.33</c:v>
                </c:pt>
                <c:pt idx="539">
                  <c:v>0.32</c:v>
                </c:pt>
                <c:pt idx="540">
                  <c:v>0.32</c:v>
                </c:pt>
                <c:pt idx="541">
                  <c:v>0.32</c:v>
                </c:pt>
                <c:pt idx="542">
                  <c:v>0.31</c:v>
                </c:pt>
                <c:pt idx="543">
                  <c:v>0.31</c:v>
                </c:pt>
                <c:pt idx="544">
                  <c:v>0.31</c:v>
                </c:pt>
                <c:pt idx="545">
                  <c:v>0.31</c:v>
                </c:pt>
                <c:pt idx="546">
                  <c:v>0.3</c:v>
                </c:pt>
                <c:pt idx="547">
                  <c:v>0.3</c:v>
                </c:pt>
                <c:pt idx="548">
                  <c:v>0.3</c:v>
                </c:pt>
                <c:pt idx="549">
                  <c:v>0.3</c:v>
                </c:pt>
                <c:pt idx="550">
                  <c:v>0.28999999999999998</c:v>
                </c:pt>
                <c:pt idx="551">
                  <c:v>0.28999999999999998</c:v>
                </c:pt>
                <c:pt idx="552">
                  <c:v>0.3</c:v>
                </c:pt>
                <c:pt idx="553">
                  <c:v>0.3</c:v>
                </c:pt>
                <c:pt idx="554">
                  <c:v>0.3</c:v>
                </c:pt>
                <c:pt idx="555">
                  <c:v>0.3</c:v>
                </c:pt>
                <c:pt idx="556">
                  <c:v>0.3</c:v>
                </c:pt>
                <c:pt idx="557">
                  <c:v>0.31</c:v>
                </c:pt>
                <c:pt idx="558">
                  <c:v>0.31</c:v>
                </c:pt>
                <c:pt idx="559">
                  <c:v>0.32</c:v>
                </c:pt>
                <c:pt idx="560">
                  <c:v>0.32</c:v>
                </c:pt>
                <c:pt idx="561">
                  <c:v>0.32</c:v>
                </c:pt>
                <c:pt idx="562">
                  <c:v>0.33</c:v>
                </c:pt>
                <c:pt idx="563">
                  <c:v>0.34</c:v>
                </c:pt>
                <c:pt idx="564">
                  <c:v>0.34</c:v>
                </c:pt>
                <c:pt idx="565">
                  <c:v>0.34</c:v>
                </c:pt>
                <c:pt idx="566">
                  <c:v>0.34</c:v>
                </c:pt>
                <c:pt idx="567">
                  <c:v>0.35</c:v>
                </c:pt>
                <c:pt idx="568">
                  <c:v>0.35</c:v>
                </c:pt>
                <c:pt idx="569">
                  <c:v>0.35</c:v>
                </c:pt>
                <c:pt idx="570">
                  <c:v>0.35</c:v>
                </c:pt>
                <c:pt idx="571">
                  <c:v>0.35</c:v>
                </c:pt>
                <c:pt idx="572">
                  <c:v>0.35</c:v>
                </c:pt>
                <c:pt idx="573">
                  <c:v>0.35</c:v>
                </c:pt>
                <c:pt idx="574">
                  <c:v>0.35</c:v>
                </c:pt>
                <c:pt idx="575">
                  <c:v>0.35</c:v>
                </c:pt>
                <c:pt idx="576">
                  <c:v>0.35</c:v>
                </c:pt>
                <c:pt idx="577">
                  <c:v>0.35</c:v>
                </c:pt>
                <c:pt idx="578">
                  <c:v>0.35</c:v>
                </c:pt>
                <c:pt idx="579">
                  <c:v>0.34</c:v>
                </c:pt>
                <c:pt idx="580">
                  <c:v>0.34</c:v>
                </c:pt>
                <c:pt idx="581">
                  <c:v>0.34</c:v>
                </c:pt>
                <c:pt idx="582">
                  <c:v>0.33</c:v>
                </c:pt>
                <c:pt idx="583">
                  <c:v>0.33</c:v>
                </c:pt>
                <c:pt idx="584">
                  <c:v>0.32</c:v>
                </c:pt>
                <c:pt idx="585">
                  <c:v>0.32</c:v>
                </c:pt>
                <c:pt idx="586">
                  <c:v>0.32</c:v>
                </c:pt>
                <c:pt idx="587">
                  <c:v>0.32</c:v>
                </c:pt>
                <c:pt idx="588">
                  <c:v>0.32</c:v>
                </c:pt>
                <c:pt idx="589">
                  <c:v>0.31</c:v>
                </c:pt>
                <c:pt idx="590">
                  <c:v>0.3</c:v>
                </c:pt>
                <c:pt idx="591">
                  <c:v>0.3</c:v>
                </c:pt>
                <c:pt idx="592">
                  <c:v>0.3</c:v>
                </c:pt>
                <c:pt idx="593">
                  <c:v>0.3</c:v>
                </c:pt>
                <c:pt idx="594">
                  <c:v>0.3</c:v>
                </c:pt>
                <c:pt idx="595">
                  <c:v>0.3</c:v>
                </c:pt>
                <c:pt idx="596">
                  <c:v>0.3</c:v>
                </c:pt>
                <c:pt idx="597">
                  <c:v>0.3</c:v>
                </c:pt>
                <c:pt idx="598">
                  <c:v>0.3</c:v>
                </c:pt>
                <c:pt idx="599">
                  <c:v>0.3</c:v>
                </c:pt>
                <c:pt idx="600">
                  <c:v>0.31</c:v>
                </c:pt>
                <c:pt idx="601">
                  <c:v>0.32</c:v>
                </c:pt>
                <c:pt idx="602">
                  <c:v>0.33</c:v>
                </c:pt>
                <c:pt idx="603">
                  <c:v>0.34</c:v>
                </c:pt>
                <c:pt idx="604">
                  <c:v>0.35</c:v>
                </c:pt>
                <c:pt idx="605">
                  <c:v>0.35</c:v>
                </c:pt>
                <c:pt idx="606">
                  <c:v>0.35</c:v>
                </c:pt>
                <c:pt idx="607">
                  <c:v>0.21</c:v>
                </c:pt>
                <c:pt idx="608">
                  <c:v>0.33</c:v>
                </c:pt>
                <c:pt idx="609">
                  <c:v>0.33</c:v>
                </c:pt>
                <c:pt idx="610">
                  <c:v>0.33</c:v>
                </c:pt>
                <c:pt idx="611">
                  <c:v>0.33</c:v>
                </c:pt>
                <c:pt idx="612">
                  <c:v>0.33</c:v>
                </c:pt>
                <c:pt idx="613">
                  <c:v>0.32</c:v>
                </c:pt>
                <c:pt idx="614">
                  <c:v>0.32</c:v>
                </c:pt>
                <c:pt idx="615">
                  <c:v>0.33</c:v>
                </c:pt>
                <c:pt idx="616">
                  <c:v>0.33</c:v>
                </c:pt>
                <c:pt idx="617">
                  <c:v>0.34</c:v>
                </c:pt>
                <c:pt idx="618">
                  <c:v>0.34</c:v>
                </c:pt>
                <c:pt idx="619">
                  <c:v>0.33</c:v>
                </c:pt>
                <c:pt idx="620">
                  <c:v>0.34</c:v>
                </c:pt>
                <c:pt idx="621">
                  <c:v>0.34</c:v>
                </c:pt>
                <c:pt idx="622">
                  <c:v>0.36</c:v>
                </c:pt>
                <c:pt idx="623">
                  <c:v>0.39</c:v>
                </c:pt>
                <c:pt idx="624">
                  <c:v>0.39</c:v>
                </c:pt>
                <c:pt idx="625">
                  <c:v>0.4</c:v>
                </c:pt>
                <c:pt idx="626">
                  <c:v>0.49</c:v>
                </c:pt>
                <c:pt idx="627">
                  <c:v>0.82</c:v>
                </c:pt>
                <c:pt idx="628">
                  <c:v>1.1599999999999999</c:v>
                </c:pt>
                <c:pt idx="629">
                  <c:v>2.25</c:v>
                </c:pt>
                <c:pt idx="630">
                  <c:v>3.34</c:v>
                </c:pt>
                <c:pt idx="631">
                  <c:v>3.75</c:v>
                </c:pt>
                <c:pt idx="632">
                  <c:v>4.49</c:v>
                </c:pt>
                <c:pt idx="633">
                  <c:v>4.9000000000000004</c:v>
                </c:pt>
                <c:pt idx="634">
                  <c:v>5.18</c:v>
                </c:pt>
                <c:pt idx="635">
                  <c:v>5.38</c:v>
                </c:pt>
                <c:pt idx="636">
                  <c:v>5.51</c:v>
                </c:pt>
                <c:pt idx="637">
                  <c:v>5.82</c:v>
                </c:pt>
                <c:pt idx="638">
                  <c:v>6.23</c:v>
                </c:pt>
                <c:pt idx="639">
                  <c:v>6.43</c:v>
                </c:pt>
                <c:pt idx="640">
                  <c:v>7.02</c:v>
                </c:pt>
                <c:pt idx="641">
                  <c:v>7.68</c:v>
                </c:pt>
                <c:pt idx="642">
                  <c:v>7.98</c:v>
                </c:pt>
                <c:pt idx="643">
                  <c:v>8.6199999999999992</c:v>
                </c:pt>
                <c:pt idx="644">
                  <c:v>9.24</c:v>
                </c:pt>
                <c:pt idx="645">
                  <c:v>9.92</c:v>
                </c:pt>
                <c:pt idx="646">
                  <c:v>10.53</c:v>
                </c:pt>
                <c:pt idx="647">
                  <c:v>11</c:v>
                </c:pt>
                <c:pt idx="648">
                  <c:v>11.2</c:v>
                </c:pt>
                <c:pt idx="649">
                  <c:v>11.29</c:v>
                </c:pt>
                <c:pt idx="650">
                  <c:v>11.43</c:v>
                </c:pt>
                <c:pt idx="651">
                  <c:v>11.48</c:v>
                </c:pt>
                <c:pt idx="652">
                  <c:v>11.65</c:v>
                </c:pt>
                <c:pt idx="653">
                  <c:v>11.7</c:v>
                </c:pt>
                <c:pt idx="654">
                  <c:v>11.7</c:v>
                </c:pt>
                <c:pt idx="655">
                  <c:v>11.59</c:v>
                </c:pt>
                <c:pt idx="656">
                  <c:v>11.36</c:v>
                </c:pt>
                <c:pt idx="657">
                  <c:v>11.13</c:v>
                </c:pt>
                <c:pt idx="658">
                  <c:v>10.199999999999999</c:v>
                </c:pt>
                <c:pt idx="659">
                  <c:v>10.039999999999999</c:v>
                </c:pt>
                <c:pt idx="660">
                  <c:v>9.8699999999999992</c:v>
                </c:pt>
                <c:pt idx="661">
                  <c:v>9.7200000000000006</c:v>
                </c:pt>
                <c:pt idx="662">
                  <c:v>9.64</c:v>
                </c:pt>
                <c:pt idx="663">
                  <c:v>9.6</c:v>
                </c:pt>
                <c:pt idx="664">
                  <c:v>9.59</c:v>
                </c:pt>
                <c:pt idx="665">
                  <c:v>9.77</c:v>
                </c:pt>
                <c:pt idx="666">
                  <c:v>10.07</c:v>
                </c:pt>
                <c:pt idx="667">
                  <c:v>10.26</c:v>
                </c:pt>
                <c:pt idx="668">
                  <c:v>10.72</c:v>
                </c:pt>
                <c:pt idx="669">
                  <c:v>10.96</c:v>
                </c:pt>
                <c:pt idx="670">
                  <c:v>11.5</c:v>
                </c:pt>
                <c:pt idx="671">
                  <c:v>11.86</c:v>
                </c:pt>
                <c:pt idx="672">
                  <c:v>12.03</c:v>
                </c:pt>
                <c:pt idx="673">
                  <c:v>12.06</c:v>
                </c:pt>
                <c:pt idx="674">
                  <c:v>12.02</c:v>
                </c:pt>
                <c:pt idx="675">
                  <c:v>11.9</c:v>
                </c:pt>
                <c:pt idx="676">
                  <c:v>11.8</c:v>
                </c:pt>
                <c:pt idx="677">
                  <c:v>11.74</c:v>
                </c:pt>
                <c:pt idx="678">
                  <c:v>11.75</c:v>
                </c:pt>
                <c:pt idx="679">
                  <c:v>11.85</c:v>
                </c:pt>
                <c:pt idx="680">
                  <c:v>11.91</c:v>
                </c:pt>
                <c:pt idx="681">
                  <c:v>12.26</c:v>
                </c:pt>
                <c:pt idx="682">
                  <c:v>12.67</c:v>
                </c:pt>
                <c:pt idx="683">
                  <c:v>13.31</c:v>
                </c:pt>
                <c:pt idx="684">
                  <c:v>14.04</c:v>
                </c:pt>
                <c:pt idx="685">
                  <c:v>14.38</c:v>
                </c:pt>
                <c:pt idx="686">
                  <c:v>15.09</c:v>
                </c:pt>
                <c:pt idx="687">
                  <c:v>15.59</c:v>
                </c:pt>
                <c:pt idx="688">
                  <c:v>15.82</c:v>
                </c:pt>
                <c:pt idx="689">
                  <c:v>15.85</c:v>
                </c:pt>
                <c:pt idx="690">
                  <c:v>15.82</c:v>
                </c:pt>
                <c:pt idx="691">
                  <c:v>15.66</c:v>
                </c:pt>
                <c:pt idx="692">
                  <c:v>15.48</c:v>
                </c:pt>
                <c:pt idx="693">
                  <c:v>15.38</c:v>
                </c:pt>
                <c:pt idx="694">
                  <c:v>15.27</c:v>
                </c:pt>
                <c:pt idx="695">
                  <c:v>15.2</c:v>
                </c:pt>
                <c:pt idx="696">
                  <c:v>15.21</c:v>
                </c:pt>
                <c:pt idx="697">
                  <c:v>15.19</c:v>
                </c:pt>
                <c:pt idx="698">
                  <c:v>15.22</c:v>
                </c:pt>
                <c:pt idx="699">
                  <c:v>15.29</c:v>
                </c:pt>
                <c:pt idx="700">
                  <c:v>15.29</c:v>
                </c:pt>
                <c:pt idx="701">
                  <c:v>15.28</c:v>
                </c:pt>
                <c:pt idx="702">
                  <c:v>15.22</c:v>
                </c:pt>
                <c:pt idx="703">
                  <c:v>15.03</c:v>
                </c:pt>
                <c:pt idx="704">
                  <c:v>14.91</c:v>
                </c:pt>
                <c:pt idx="705">
                  <c:v>14.66</c:v>
                </c:pt>
                <c:pt idx="706">
                  <c:v>14.51</c:v>
                </c:pt>
                <c:pt idx="707">
                  <c:v>13.47</c:v>
                </c:pt>
                <c:pt idx="708">
                  <c:v>13.86</c:v>
                </c:pt>
                <c:pt idx="709">
                  <c:v>13.83</c:v>
                </c:pt>
                <c:pt idx="710">
                  <c:v>13.71</c:v>
                </c:pt>
                <c:pt idx="711">
                  <c:v>13.45</c:v>
                </c:pt>
                <c:pt idx="712">
                  <c:v>13.29</c:v>
                </c:pt>
                <c:pt idx="713">
                  <c:v>12.94</c:v>
                </c:pt>
                <c:pt idx="714">
                  <c:v>12.56</c:v>
                </c:pt>
                <c:pt idx="715">
                  <c:v>12.4</c:v>
                </c:pt>
                <c:pt idx="716">
                  <c:v>12.09</c:v>
                </c:pt>
                <c:pt idx="717">
                  <c:v>12.05</c:v>
                </c:pt>
                <c:pt idx="718">
                  <c:v>12.07</c:v>
                </c:pt>
                <c:pt idx="719">
                  <c:v>12.31</c:v>
                </c:pt>
                <c:pt idx="720">
                  <c:v>12.43</c:v>
                </c:pt>
                <c:pt idx="721">
                  <c:v>12.56</c:v>
                </c:pt>
                <c:pt idx="722">
                  <c:v>12.72</c:v>
                </c:pt>
                <c:pt idx="723">
                  <c:v>12.72</c:v>
                </c:pt>
                <c:pt idx="724">
                  <c:v>12.66</c:v>
                </c:pt>
                <c:pt idx="725">
                  <c:v>12.43</c:v>
                </c:pt>
                <c:pt idx="726">
                  <c:v>12.23</c:v>
                </c:pt>
                <c:pt idx="727">
                  <c:v>11.78</c:v>
                </c:pt>
                <c:pt idx="728">
                  <c:v>11.22</c:v>
                </c:pt>
                <c:pt idx="729">
                  <c:v>10.91</c:v>
                </c:pt>
                <c:pt idx="730">
                  <c:v>10.11</c:v>
                </c:pt>
                <c:pt idx="731">
                  <c:v>9.15</c:v>
                </c:pt>
                <c:pt idx="732">
                  <c:v>8.6300000000000008</c:v>
                </c:pt>
                <c:pt idx="733">
                  <c:v>7.98</c:v>
                </c:pt>
                <c:pt idx="734">
                  <c:v>6.7</c:v>
                </c:pt>
                <c:pt idx="735">
                  <c:v>6.11</c:v>
                </c:pt>
                <c:pt idx="736">
                  <c:v>4.9000000000000004</c:v>
                </c:pt>
                <c:pt idx="737">
                  <c:v>4.33</c:v>
                </c:pt>
                <c:pt idx="738">
                  <c:v>3.38</c:v>
                </c:pt>
                <c:pt idx="739">
                  <c:v>2.92</c:v>
                </c:pt>
                <c:pt idx="740">
                  <c:v>2.2200000000000002</c:v>
                </c:pt>
                <c:pt idx="741">
                  <c:v>2</c:v>
                </c:pt>
                <c:pt idx="742">
                  <c:v>1.66</c:v>
                </c:pt>
                <c:pt idx="743">
                  <c:v>1.43</c:v>
                </c:pt>
                <c:pt idx="744">
                  <c:v>1.35</c:v>
                </c:pt>
                <c:pt idx="745">
                  <c:v>1.22</c:v>
                </c:pt>
                <c:pt idx="746">
                  <c:v>1.17</c:v>
                </c:pt>
                <c:pt idx="747">
                  <c:v>1.21</c:v>
                </c:pt>
                <c:pt idx="748">
                  <c:v>1.38</c:v>
                </c:pt>
                <c:pt idx="749">
                  <c:v>1.48</c:v>
                </c:pt>
                <c:pt idx="750">
                  <c:v>1.43</c:v>
                </c:pt>
                <c:pt idx="751">
                  <c:v>1.37</c:v>
                </c:pt>
                <c:pt idx="752">
                  <c:v>1.52</c:v>
                </c:pt>
                <c:pt idx="753">
                  <c:v>1.68</c:v>
                </c:pt>
                <c:pt idx="754">
                  <c:v>2.02</c:v>
                </c:pt>
                <c:pt idx="755">
                  <c:v>2.2400000000000002</c:v>
                </c:pt>
                <c:pt idx="756">
                  <c:v>2.96</c:v>
                </c:pt>
                <c:pt idx="757">
                  <c:v>3.2</c:v>
                </c:pt>
                <c:pt idx="758">
                  <c:v>3.33</c:v>
                </c:pt>
                <c:pt idx="759">
                  <c:v>3.22</c:v>
                </c:pt>
                <c:pt idx="760">
                  <c:v>2.87</c:v>
                </c:pt>
                <c:pt idx="761">
                  <c:v>2.58</c:v>
                </c:pt>
                <c:pt idx="762">
                  <c:v>2.2400000000000002</c:v>
                </c:pt>
                <c:pt idx="763">
                  <c:v>1.83</c:v>
                </c:pt>
                <c:pt idx="764">
                  <c:v>1.48</c:v>
                </c:pt>
                <c:pt idx="765">
                  <c:v>1.25</c:v>
                </c:pt>
                <c:pt idx="766">
                  <c:v>1.1499999999999999</c:v>
                </c:pt>
                <c:pt idx="767">
                  <c:v>0.98</c:v>
                </c:pt>
                <c:pt idx="768">
                  <c:v>0.9</c:v>
                </c:pt>
                <c:pt idx="769">
                  <c:v>1.01</c:v>
                </c:pt>
                <c:pt idx="770">
                  <c:v>1.31</c:v>
                </c:pt>
                <c:pt idx="771">
                  <c:v>2.06</c:v>
                </c:pt>
                <c:pt idx="772">
                  <c:v>2.78</c:v>
                </c:pt>
                <c:pt idx="773">
                  <c:v>4.8099999999999996</c:v>
                </c:pt>
                <c:pt idx="774">
                  <c:v>7.34</c:v>
                </c:pt>
                <c:pt idx="775">
                  <c:v>9.59</c:v>
                </c:pt>
                <c:pt idx="776">
                  <c:v>11.17</c:v>
                </c:pt>
                <c:pt idx="777">
                  <c:v>12.26</c:v>
                </c:pt>
                <c:pt idx="778">
                  <c:v>13.09</c:v>
                </c:pt>
                <c:pt idx="779">
                  <c:v>13.73</c:v>
                </c:pt>
                <c:pt idx="780">
                  <c:v>14.19</c:v>
                </c:pt>
                <c:pt idx="781">
                  <c:v>14.48</c:v>
                </c:pt>
                <c:pt idx="782">
                  <c:v>14.65</c:v>
                </c:pt>
                <c:pt idx="783">
                  <c:v>14.7</c:v>
                </c:pt>
                <c:pt idx="784">
                  <c:v>14.81</c:v>
                </c:pt>
                <c:pt idx="785">
                  <c:v>14.85</c:v>
                </c:pt>
                <c:pt idx="786">
                  <c:v>14.81</c:v>
                </c:pt>
                <c:pt idx="787">
                  <c:v>14.74</c:v>
                </c:pt>
                <c:pt idx="788">
                  <c:v>14.61</c:v>
                </c:pt>
                <c:pt idx="789">
                  <c:v>14.38</c:v>
                </c:pt>
                <c:pt idx="790">
                  <c:v>14.06</c:v>
                </c:pt>
                <c:pt idx="791">
                  <c:v>13.63</c:v>
                </c:pt>
                <c:pt idx="792">
                  <c:v>13.41</c:v>
                </c:pt>
                <c:pt idx="793">
                  <c:v>12.88</c:v>
                </c:pt>
                <c:pt idx="794">
                  <c:v>12.3</c:v>
                </c:pt>
                <c:pt idx="795">
                  <c:v>11.97</c:v>
                </c:pt>
                <c:pt idx="796">
                  <c:v>11.38</c:v>
                </c:pt>
                <c:pt idx="797">
                  <c:v>11.07</c:v>
                </c:pt>
                <c:pt idx="798">
                  <c:v>10.47</c:v>
                </c:pt>
                <c:pt idx="799">
                  <c:v>9.8800000000000008</c:v>
                </c:pt>
                <c:pt idx="800">
                  <c:v>9.6</c:v>
                </c:pt>
                <c:pt idx="801">
                  <c:v>9</c:v>
                </c:pt>
                <c:pt idx="802">
                  <c:v>8.7200000000000006</c:v>
                </c:pt>
                <c:pt idx="803">
                  <c:v>8.1199999999999992</c:v>
                </c:pt>
                <c:pt idx="804">
                  <c:v>7.85</c:v>
                </c:pt>
                <c:pt idx="805">
                  <c:v>7.31</c:v>
                </c:pt>
                <c:pt idx="806">
                  <c:v>7.06</c:v>
                </c:pt>
                <c:pt idx="807">
                  <c:v>5.93</c:v>
                </c:pt>
                <c:pt idx="808">
                  <c:v>5.91</c:v>
                </c:pt>
                <c:pt idx="809">
                  <c:v>5.58</c:v>
                </c:pt>
                <c:pt idx="810">
                  <c:v>5.31</c:v>
                </c:pt>
                <c:pt idx="811">
                  <c:v>4.6100000000000003</c:v>
                </c:pt>
                <c:pt idx="812">
                  <c:v>3.76</c:v>
                </c:pt>
                <c:pt idx="813">
                  <c:v>3.35</c:v>
                </c:pt>
                <c:pt idx="814">
                  <c:v>2.56</c:v>
                </c:pt>
                <c:pt idx="815">
                  <c:v>2.2200000000000002</c:v>
                </c:pt>
                <c:pt idx="816">
                  <c:v>1.74</c:v>
                </c:pt>
                <c:pt idx="817">
                  <c:v>1.56</c:v>
                </c:pt>
                <c:pt idx="818">
                  <c:v>1.31</c:v>
                </c:pt>
                <c:pt idx="819">
                  <c:v>1.23</c:v>
                </c:pt>
                <c:pt idx="820">
                  <c:v>1.1299999999999999</c:v>
                </c:pt>
                <c:pt idx="821">
                  <c:v>1</c:v>
                </c:pt>
                <c:pt idx="822">
                  <c:v>0.97</c:v>
                </c:pt>
                <c:pt idx="823">
                  <c:v>1.01</c:v>
                </c:pt>
                <c:pt idx="824">
                  <c:v>1.1100000000000001</c:v>
                </c:pt>
                <c:pt idx="825">
                  <c:v>1.47</c:v>
                </c:pt>
                <c:pt idx="826">
                  <c:v>1.62</c:v>
                </c:pt>
                <c:pt idx="827">
                  <c:v>1.77</c:v>
                </c:pt>
                <c:pt idx="828">
                  <c:v>1.64</c:v>
                </c:pt>
                <c:pt idx="829">
                  <c:v>1.48</c:v>
                </c:pt>
                <c:pt idx="830">
                  <c:v>1.21</c:v>
                </c:pt>
                <c:pt idx="831">
                  <c:v>1.0900000000000001</c:v>
                </c:pt>
                <c:pt idx="832">
                  <c:v>0.92</c:v>
                </c:pt>
                <c:pt idx="833">
                  <c:v>0.92</c:v>
                </c:pt>
                <c:pt idx="834">
                  <c:v>0.94</c:v>
                </c:pt>
                <c:pt idx="835">
                  <c:v>1.02</c:v>
                </c:pt>
                <c:pt idx="836">
                  <c:v>0.99</c:v>
                </c:pt>
                <c:pt idx="837">
                  <c:v>0.93</c:v>
                </c:pt>
                <c:pt idx="838">
                  <c:v>0.89</c:v>
                </c:pt>
                <c:pt idx="839">
                  <c:v>0.78</c:v>
                </c:pt>
                <c:pt idx="840">
                  <c:v>0.68</c:v>
                </c:pt>
                <c:pt idx="841">
                  <c:v>0.66</c:v>
                </c:pt>
                <c:pt idx="842">
                  <c:v>0.67</c:v>
                </c:pt>
                <c:pt idx="843">
                  <c:v>0.67</c:v>
                </c:pt>
                <c:pt idx="844">
                  <c:v>0.65</c:v>
                </c:pt>
                <c:pt idx="845">
                  <c:v>0.62</c:v>
                </c:pt>
                <c:pt idx="846">
                  <c:v>0.59</c:v>
                </c:pt>
                <c:pt idx="847">
                  <c:v>0.56000000000000005</c:v>
                </c:pt>
                <c:pt idx="848">
                  <c:v>0.52</c:v>
                </c:pt>
                <c:pt idx="849">
                  <c:v>0.49</c:v>
                </c:pt>
                <c:pt idx="850">
                  <c:v>0.47</c:v>
                </c:pt>
                <c:pt idx="851">
                  <c:v>0.46</c:v>
                </c:pt>
                <c:pt idx="852">
                  <c:v>0.44</c:v>
                </c:pt>
                <c:pt idx="853">
                  <c:v>0.43</c:v>
                </c:pt>
                <c:pt idx="854">
                  <c:v>0.42</c:v>
                </c:pt>
                <c:pt idx="855">
                  <c:v>0.41</c:v>
                </c:pt>
                <c:pt idx="856">
                  <c:v>0.41</c:v>
                </c:pt>
                <c:pt idx="857">
                  <c:v>0.41</c:v>
                </c:pt>
                <c:pt idx="858">
                  <c:v>0.39</c:v>
                </c:pt>
                <c:pt idx="859">
                  <c:v>0.39</c:v>
                </c:pt>
                <c:pt idx="860">
                  <c:v>0.38</c:v>
                </c:pt>
                <c:pt idx="861">
                  <c:v>0.38</c:v>
                </c:pt>
                <c:pt idx="862">
                  <c:v>0.37</c:v>
                </c:pt>
                <c:pt idx="863">
                  <c:v>0.36</c:v>
                </c:pt>
                <c:pt idx="864">
                  <c:v>0.36</c:v>
                </c:pt>
                <c:pt idx="865">
                  <c:v>0.35</c:v>
                </c:pt>
                <c:pt idx="866">
                  <c:v>0.35</c:v>
                </c:pt>
                <c:pt idx="867">
                  <c:v>0.35</c:v>
                </c:pt>
                <c:pt idx="868">
                  <c:v>0.35</c:v>
                </c:pt>
                <c:pt idx="869">
                  <c:v>0.35</c:v>
                </c:pt>
                <c:pt idx="870">
                  <c:v>0.35</c:v>
                </c:pt>
                <c:pt idx="871">
                  <c:v>0.36</c:v>
                </c:pt>
                <c:pt idx="872">
                  <c:v>0.37</c:v>
                </c:pt>
                <c:pt idx="873">
                  <c:v>0.38</c:v>
                </c:pt>
                <c:pt idx="874">
                  <c:v>0.37</c:v>
                </c:pt>
                <c:pt idx="875">
                  <c:v>0.38</c:v>
                </c:pt>
                <c:pt idx="876">
                  <c:v>0.38</c:v>
                </c:pt>
                <c:pt idx="877">
                  <c:v>0.39</c:v>
                </c:pt>
                <c:pt idx="878">
                  <c:v>0.4</c:v>
                </c:pt>
                <c:pt idx="879">
                  <c:v>0.4</c:v>
                </c:pt>
                <c:pt idx="880">
                  <c:v>0.42</c:v>
                </c:pt>
                <c:pt idx="881">
                  <c:v>0.45</c:v>
                </c:pt>
                <c:pt idx="882">
                  <c:v>0.45</c:v>
                </c:pt>
                <c:pt idx="883">
                  <c:v>0.46</c:v>
                </c:pt>
                <c:pt idx="884">
                  <c:v>0.54</c:v>
                </c:pt>
                <c:pt idx="885">
                  <c:v>0.59</c:v>
                </c:pt>
                <c:pt idx="886">
                  <c:v>0.68</c:v>
                </c:pt>
                <c:pt idx="887">
                  <c:v>0.72</c:v>
                </c:pt>
                <c:pt idx="888">
                  <c:v>0.75</c:v>
                </c:pt>
                <c:pt idx="889">
                  <c:v>0.76</c:v>
                </c:pt>
                <c:pt idx="890">
                  <c:v>0.74</c:v>
                </c:pt>
                <c:pt idx="891">
                  <c:v>0.73</c:v>
                </c:pt>
                <c:pt idx="892">
                  <c:v>0.73</c:v>
                </c:pt>
                <c:pt idx="893">
                  <c:v>0.73</c:v>
                </c:pt>
                <c:pt idx="894">
                  <c:v>0.69</c:v>
                </c:pt>
                <c:pt idx="895">
                  <c:v>0.67</c:v>
                </c:pt>
                <c:pt idx="896">
                  <c:v>1.1499999999999999</c:v>
                </c:pt>
                <c:pt idx="897">
                  <c:v>1.55</c:v>
                </c:pt>
                <c:pt idx="898">
                  <c:v>2.17</c:v>
                </c:pt>
                <c:pt idx="899">
                  <c:v>2.33</c:v>
                </c:pt>
                <c:pt idx="900">
                  <c:v>2.54</c:v>
                </c:pt>
                <c:pt idx="901">
                  <c:v>2.4900000000000002</c:v>
                </c:pt>
                <c:pt idx="902">
                  <c:v>2.17</c:v>
                </c:pt>
                <c:pt idx="903">
                  <c:v>1.96</c:v>
                </c:pt>
                <c:pt idx="904">
                  <c:v>1.42</c:v>
                </c:pt>
                <c:pt idx="905">
                  <c:v>1.21</c:v>
                </c:pt>
                <c:pt idx="906">
                  <c:v>0.4</c:v>
                </c:pt>
                <c:pt idx="907">
                  <c:v>0.67</c:v>
                </c:pt>
                <c:pt idx="908">
                  <c:v>0.62</c:v>
                </c:pt>
                <c:pt idx="909">
                  <c:v>0.61</c:v>
                </c:pt>
                <c:pt idx="910">
                  <c:v>0.66</c:v>
                </c:pt>
                <c:pt idx="911">
                  <c:v>0.93</c:v>
                </c:pt>
                <c:pt idx="912">
                  <c:v>1.21</c:v>
                </c:pt>
                <c:pt idx="913">
                  <c:v>1.35</c:v>
                </c:pt>
                <c:pt idx="914">
                  <c:v>1.47</c:v>
                </c:pt>
                <c:pt idx="915">
                  <c:v>1.4</c:v>
                </c:pt>
                <c:pt idx="916">
                  <c:v>1.31</c:v>
                </c:pt>
                <c:pt idx="917">
                  <c:v>1.28</c:v>
                </c:pt>
                <c:pt idx="918">
                  <c:v>1.23</c:v>
                </c:pt>
                <c:pt idx="919">
                  <c:v>1.1299999999999999</c:v>
                </c:pt>
                <c:pt idx="920">
                  <c:v>1.06</c:v>
                </c:pt>
                <c:pt idx="921">
                  <c:v>0.93</c:v>
                </c:pt>
                <c:pt idx="922">
                  <c:v>0.86</c:v>
                </c:pt>
                <c:pt idx="923">
                  <c:v>0.73</c:v>
                </c:pt>
                <c:pt idx="924">
                  <c:v>0.9</c:v>
                </c:pt>
                <c:pt idx="925">
                  <c:v>1.33</c:v>
                </c:pt>
                <c:pt idx="926">
                  <c:v>2.99</c:v>
                </c:pt>
                <c:pt idx="927">
                  <c:v>4.8600000000000003</c:v>
                </c:pt>
                <c:pt idx="928">
                  <c:v>5.6</c:v>
                </c:pt>
                <c:pt idx="929">
                  <c:v>6.35</c:v>
                </c:pt>
                <c:pt idx="930">
                  <c:v>6.56</c:v>
                </c:pt>
                <c:pt idx="931">
                  <c:v>6.54</c:v>
                </c:pt>
                <c:pt idx="932">
                  <c:v>6.5</c:v>
                </c:pt>
                <c:pt idx="933">
                  <c:v>6.33</c:v>
                </c:pt>
                <c:pt idx="934">
                  <c:v>6.09</c:v>
                </c:pt>
                <c:pt idx="935">
                  <c:v>5.81</c:v>
                </c:pt>
                <c:pt idx="936">
                  <c:v>5.66</c:v>
                </c:pt>
                <c:pt idx="937">
                  <c:v>5.17</c:v>
                </c:pt>
                <c:pt idx="938">
                  <c:v>5.01</c:v>
                </c:pt>
                <c:pt idx="939">
                  <c:v>4.68</c:v>
                </c:pt>
                <c:pt idx="940">
                  <c:v>4.55</c:v>
                </c:pt>
                <c:pt idx="941">
                  <c:v>4.29</c:v>
                </c:pt>
                <c:pt idx="942">
                  <c:v>4.2699999999999996</c:v>
                </c:pt>
                <c:pt idx="943">
                  <c:v>4.6399999999999997</c:v>
                </c:pt>
                <c:pt idx="944">
                  <c:v>5.26</c:v>
                </c:pt>
                <c:pt idx="945">
                  <c:v>5.7</c:v>
                </c:pt>
                <c:pt idx="946">
                  <c:v>6.67</c:v>
                </c:pt>
                <c:pt idx="947">
                  <c:v>7.52</c:v>
                </c:pt>
                <c:pt idx="948">
                  <c:v>8.2100000000000009</c:v>
                </c:pt>
                <c:pt idx="949">
                  <c:v>8.8699999999999992</c:v>
                </c:pt>
                <c:pt idx="950">
                  <c:v>9.7899999999999991</c:v>
                </c:pt>
                <c:pt idx="951">
                  <c:v>11.04</c:v>
                </c:pt>
                <c:pt idx="952">
                  <c:v>11.67</c:v>
                </c:pt>
                <c:pt idx="953">
                  <c:v>12.63</c:v>
                </c:pt>
                <c:pt idx="954">
                  <c:v>13.41</c:v>
                </c:pt>
                <c:pt idx="955">
                  <c:v>13.91</c:v>
                </c:pt>
                <c:pt idx="956">
                  <c:v>14.28</c:v>
                </c:pt>
                <c:pt idx="957">
                  <c:v>13.68</c:v>
                </c:pt>
                <c:pt idx="958">
                  <c:v>14.13</c:v>
                </c:pt>
                <c:pt idx="959">
                  <c:v>14.32</c:v>
                </c:pt>
                <c:pt idx="960">
                  <c:v>14.43</c:v>
                </c:pt>
                <c:pt idx="961">
                  <c:v>14.4</c:v>
                </c:pt>
                <c:pt idx="962">
                  <c:v>14.38</c:v>
                </c:pt>
                <c:pt idx="963">
                  <c:v>14.26</c:v>
                </c:pt>
                <c:pt idx="964">
                  <c:v>14.19</c:v>
                </c:pt>
                <c:pt idx="965">
                  <c:v>14.06</c:v>
                </c:pt>
                <c:pt idx="966">
                  <c:v>13.9</c:v>
                </c:pt>
                <c:pt idx="967">
                  <c:v>13.73</c:v>
                </c:pt>
                <c:pt idx="968">
                  <c:v>13.53</c:v>
                </c:pt>
                <c:pt idx="969">
                  <c:v>13.42</c:v>
                </c:pt>
                <c:pt idx="970">
                  <c:v>13.35</c:v>
                </c:pt>
                <c:pt idx="971">
                  <c:v>13.41</c:v>
                </c:pt>
                <c:pt idx="972">
                  <c:v>13.58</c:v>
                </c:pt>
                <c:pt idx="973">
                  <c:v>13.77</c:v>
                </c:pt>
                <c:pt idx="974">
                  <c:v>14.05</c:v>
                </c:pt>
                <c:pt idx="975">
                  <c:v>14.48</c:v>
                </c:pt>
                <c:pt idx="976">
                  <c:v>14.91</c:v>
                </c:pt>
                <c:pt idx="977">
                  <c:v>15.27</c:v>
                </c:pt>
                <c:pt idx="978">
                  <c:v>15.54</c:v>
                </c:pt>
                <c:pt idx="979">
                  <c:v>15.71</c:v>
                </c:pt>
                <c:pt idx="980">
                  <c:v>15.82</c:v>
                </c:pt>
                <c:pt idx="981">
                  <c:v>15.82</c:v>
                </c:pt>
                <c:pt idx="982">
                  <c:v>15.89</c:v>
                </c:pt>
                <c:pt idx="983">
                  <c:v>15.74</c:v>
                </c:pt>
                <c:pt idx="984">
                  <c:v>15.61</c:v>
                </c:pt>
                <c:pt idx="985">
                  <c:v>15.52</c:v>
                </c:pt>
                <c:pt idx="986">
                  <c:v>15.32</c:v>
                </c:pt>
                <c:pt idx="987">
                  <c:v>15.23</c:v>
                </c:pt>
                <c:pt idx="988">
                  <c:v>15.24</c:v>
                </c:pt>
                <c:pt idx="989">
                  <c:v>15.45</c:v>
                </c:pt>
                <c:pt idx="990">
                  <c:v>15.93</c:v>
                </c:pt>
                <c:pt idx="991">
                  <c:v>16.14</c:v>
                </c:pt>
                <c:pt idx="992">
                  <c:v>16.59</c:v>
                </c:pt>
                <c:pt idx="993">
                  <c:v>16.91</c:v>
                </c:pt>
                <c:pt idx="994">
                  <c:v>17.02</c:v>
                </c:pt>
                <c:pt idx="995">
                  <c:v>17.23</c:v>
                </c:pt>
                <c:pt idx="996">
                  <c:v>17.3</c:v>
                </c:pt>
                <c:pt idx="997">
                  <c:v>17.38</c:v>
                </c:pt>
                <c:pt idx="998">
                  <c:v>17.5</c:v>
                </c:pt>
              </c:numCache>
            </c:numRef>
          </c:xVal>
          <c:yVal>
            <c:numRef>
              <c:f>'[2]CPTu3 (Parameters-CPTeT-IT)'!$A$3:$A$1001</c:f>
              <c:numCache>
                <c:formatCode>General</c:formatCode>
                <c:ptCount val="999"/>
                <c:pt idx="0">
                  <c:v>1</c:v>
                </c:pt>
                <c:pt idx="1">
                  <c:v>1.01</c:v>
                </c:pt>
                <c:pt idx="2">
                  <c:v>1.02</c:v>
                </c:pt>
                <c:pt idx="3">
                  <c:v>1.03</c:v>
                </c:pt>
                <c:pt idx="4">
                  <c:v>1.04</c:v>
                </c:pt>
                <c:pt idx="5">
                  <c:v>1.05</c:v>
                </c:pt>
                <c:pt idx="6">
                  <c:v>1.06</c:v>
                </c:pt>
                <c:pt idx="7">
                  <c:v>1.07</c:v>
                </c:pt>
                <c:pt idx="8">
                  <c:v>1.08</c:v>
                </c:pt>
                <c:pt idx="9">
                  <c:v>1.0900000000000001</c:v>
                </c:pt>
                <c:pt idx="10">
                  <c:v>1.1000000000000001</c:v>
                </c:pt>
                <c:pt idx="11">
                  <c:v>1.1100000000000001</c:v>
                </c:pt>
                <c:pt idx="12">
                  <c:v>1.1200000000000001</c:v>
                </c:pt>
                <c:pt idx="13">
                  <c:v>1.1299999999999999</c:v>
                </c:pt>
                <c:pt idx="14">
                  <c:v>1.1399999999999999</c:v>
                </c:pt>
                <c:pt idx="15">
                  <c:v>1.1499999999999999</c:v>
                </c:pt>
                <c:pt idx="16">
                  <c:v>1.1599999999999999</c:v>
                </c:pt>
                <c:pt idx="17">
                  <c:v>1.17</c:v>
                </c:pt>
                <c:pt idx="18">
                  <c:v>1.18</c:v>
                </c:pt>
                <c:pt idx="19">
                  <c:v>1.19</c:v>
                </c:pt>
                <c:pt idx="20">
                  <c:v>1.2</c:v>
                </c:pt>
                <c:pt idx="21">
                  <c:v>1.21</c:v>
                </c:pt>
                <c:pt idx="22">
                  <c:v>1.22</c:v>
                </c:pt>
                <c:pt idx="23">
                  <c:v>1.23</c:v>
                </c:pt>
                <c:pt idx="24">
                  <c:v>1.24</c:v>
                </c:pt>
                <c:pt idx="25">
                  <c:v>1.25</c:v>
                </c:pt>
                <c:pt idx="26">
                  <c:v>1.26</c:v>
                </c:pt>
                <c:pt idx="27">
                  <c:v>1.27</c:v>
                </c:pt>
                <c:pt idx="28">
                  <c:v>1.28</c:v>
                </c:pt>
                <c:pt idx="29">
                  <c:v>1.29</c:v>
                </c:pt>
                <c:pt idx="30">
                  <c:v>1.3</c:v>
                </c:pt>
                <c:pt idx="31">
                  <c:v>1.31</c:v>
                </c:pt>
                <c:pt idx="32">
                  <c:v>1.32</c:v>
                </c:pt>
                <c:pt idx="33">
                  <c:v>1.33</c:v>
                </c:pt>
                <c:pt idx="34">
                  <c:v>1.34</c:v>
                </c:pt>
                <c:pt idx="35">
                  <c:v>1.35</c:v>
                </c:pt>
                <c:pt idx="36">
                  <c:v>1.36</c:v>
                </c:pt>
                <c:pt idx="37">
                  <c:v>1.37</c:v>
                </c:pt>
                <c:pt idx="38">
                  <c:v>1.38</c:v>
                </c:pt>
                <c:pt idx="39">
                  <c:v>1.39</c:v>
                </c:pt>
                <c:pt idx="40">
                  <c:v>1.4</c:v>
                </c:pt>
                <c:pt idx="41">
                  <c:v>1.41</c:v>
                </c:pt>
                <c:pt idx="42">
                  <c:v>1.42</c:v>
                </c:pt>
                <c:pt idx="43">
                  <c:v>1.43</c:v>
                </c:pt>
                <c:pt idx="44">
                  <c:v>1.44</c:v>
                </c:pt>
                <c:pt idx="45">
                  <c:v>1.45</c:v>
                </c:pt>
                <c:pt idx="46">
                  <c:v>1.46</c:v>
                </c:pt>
                <c:pt idx="47">
                  <c:v>1.47</c:v>
                </c:pt>
                <c:pt idx="48">
                  <c:v>1.48</c:v>
                </c:pt>
                <c:pt idx="49">
                  <c:v>1.49</c:v>
                </c:pt>
                <c:pt idx="50">
                  <c:v>1.5</c:v>
                </c:pt>
                <c:pt idx="51">
                  <c:v>1.51</c:v>
                </c:pt>
                <c:pt idx="52">
                  <c:v>1.52</c:v>
                </c:pt>
                <c:pt idx="53">
                  <c:v>1.53</c:v>
                </c:pt>
                <c:pt idx="54">
                  <c:v>1.54</c:v>
                </c:pt>
                <c:pt idx="55">
                  <c:v>1.55</c:v>
                </c:pt>
                <c:pt idx="56">
                  <c:v>1.56</c:v>
                </c:pt>
                <c:pt idx="57">
                  <c:v>1.57</c:v>
                </c:pt>
                <c:pt idx="58">
                  <c:v>1.58</c:v>
                </c:pt>
                <c:pt idx="59">
                  <c:v>1.59</c:v>
                </c:pt>
                <c:pt idx="60">
                  <c:v>1.6</c:v>
                </c:pt>
                <c:pt idx="61">
                  <c:v>1.61</c:v>
                </c:pt>
                <c:pt idx="62">
                  <c:v>1.62</c:v>
                </c:pt>
                <c:pt idx="63">
                  <c:v>1.63</c:v>
                </c:pt>
                <c:pt idx="64">
                  <c:v>1.64</c:v>
                </c:pt>
                <c:pt idx="65">
                  <c:v>1.65</c:v>
                </c:pt>
                <c:pt idx="66">
                  <c:v>1.66</c:v>
                </c:pt>
                <c:pt idx="67">
                  <c:v>1.67</c:v>
                </c:pt>
                <c:pt idx="68">
                  <c:v>1.68</c:v>
                </c:pt>
                <c:pt idx="69">
                  <c:v>1.69</c:v>
                </c:pt>
                <c:pt idx="70">
                  <c:v>1.7</c:v>
                </c:pt>
                <c:pt idx="71">
                  <c:v>1.71</c:v>
                </c:pt>
                <c:pt idx="72">
                  <c:v>1.72</c:v>
                </c:pt>
                <c:pt idx="73">
                  <c:v>1.73</c:v>
                </c:pt>
                <c:pt idx="74">
                  <c:v>1.74</c:v>
                </c:pt>
                <c:pt idx="75">
                  <c:v>1.75</c:v>
                </c:pt>
                <c:pt idx="76">
                  <c:v>1.76</c:v>
                </c:pt>
                <c:pt idx="77">
                  <c:v>1.77</c:v>
                </c:pt>
                <c:pt idx="78">
                  <c:v>1.78</c:v>
                </c:pt>
                <c:pt idx="79">
                  <c:v>1.79</c:v>
                </c:pt>
                <c:pt idx="80">
                  <c:v>1.8</c:v>
                </c:pt>
                <c:pt idx="81">
                  <c:v>1.81</c:v>
                </c:pt>
                <c:pt idx="82">
                  <c:v>1.82</c:v>
                </c:pt>
                <c:pt idx="83">
                  <c:v>1.83</c:v>
                </c:pt>
                <c:pt idx="84">
                  <c:v>1.84</c:v>
                </c:pt>
                <c:pt idx="85">
                  <c:v>1.85</c:v>
                </c:pt>
                <c:pt idx="86">
                  <c:v>1.86</c:v>
                </c:pt>
                <c:pt idx="87">
                  <c:v>1.87</c:v>
                </c:pt>
                <c:pt idx="88">
                  <c:v>1.88</c:v>
                </c:pt>
                <c:pt idx="89">
                  <c:v>1.89</c:v>
                </c:pt>
                <c:pt idx="90">
                  <c:v>1.9</c:v>
                </c:pt>
                <c:pt idx="91">
                  <c:v>1.91</c:v>
                </c:pt>
                <c:pt idx="92">
                  <c:v>1.92</c:v>
                </c:pt>
                <c:pt idx="93">
                  <c:v>1.93</c:v>
                </c:pt>
                <c:pt idx="94">
                  <c:v>1.94</c:v>
                </c:pt>
                <c:pt idx="95">
                  <c:v>1.95</c:v>
                </c:pt>
                <c:pt idx="96">
                  <c:v>1.96</c:v>
                </c:pt>
                <c:pt idx="97">
                  <c:v>1.97</c:v>
                </c:pt>
                <c:pt idx="98">
                  <c:v>1.98</c:v>
                </c:pt>
                <c:pt idx="99">
                  <c:v>1.99</c:v>
                </c:pt>
                <c:pt idx="100">
                  <c:v>2</c:v>
                </c:pt>
                <c:pt idx="101">
                  <c:v>2.0099999999999998</c:v>
                </c:pt>
                <c:pt idx="102">
                  <c:v>2.02</c:v>
                </c:pt>
                <c:pt idx="103">
                  <c:v>2.0299999999999998</c:v>
                </c:pt>
                <c:pt idx="104">
                  <c:v>2.04</c:v>
                </c:pt>
                <c:pt idx="105">
                  <c:v>2.0499999999999998</c:v>
                </c:pt>
                <c:pt idx="106">
                  <c:v>2.06</c:v>
                </c:pt>
                <c:pt idx="107">
                  <c:v>2.0699999999999998</c:v>
                </c:pt>
                <c:pt idx="108">
                  <c:v>2.08</c:v>
                </c:pt>
                <c:pt idx="109">
                  <c:v>2.09</c:v>
                </c:pt>
                <c:pt idx="110">
                  <c:v>2.1</c:v>
                </c:pt>
                <c:pt idx="111">
                  <c:v>2.11</c:v>
                </c:pt>
                <c:pt idx="112">
                  <c:v>2.12</c:v>
                </c:pt>
                <c:pt idx="113">
                  <c:v>2.13</c:v>
                </c:pt>
                <c:pt idx="114">
                  <c:v>2.14</c:v>
                </c:pt>
                <c:pt idx="115">
                  <c:v>2.15</c:v>
                </c:pt>
                <c:pt idx="116">
                  <c:v>2.16</c:v>
                </c:pt>
                <c:pt idx="117">
                  <c:v>2.17</c:v>
                </c:pt>
                <c:pt idx="118">
                  <c:v>2.1800000000000002</c:v>
                </c:pt>
                <c:pt idx="119">
                  <c:v>2.19</c:v>
                </c:pt>
                <c:pt idx="120">
                  <c:v>2.2000000000000002</c:v>
                </c:pt>
                <c:pt idx="121">
                  <c:v>2.21</c:v>
                </c:pt>
                <c:pt idx="122">
                  <c:v>2.2200000000000002</c:v>
                </c:pt>
                <c:pt idx="123">
                  <c:v>2.23</c:v>
                </c:pt>
                <c:pt idx="124">
                  <c:v>2.2400000000000002</c:v>
                </c:pt>
                <c:pt idx="125">
                  <c:v>2.25</c:v>
                </c:pt>
                <c:pt idx="126">
                  <c:v>2.2599999999999998</c:v>
                </c:pt>
                <c:pt idx="127">
                  <c:v>2.27</c:v>
                </c:pt>
                <c:pt idx="128">
                  <c:v>2.2799999999999998</c:v>
                </c:pt>
                <c:pt idx="129">
                  <c:v>2.29</c:v>
                </c:pt>
                <c:pt idx="130">
                  <c:v>2.2999999999999998</c:v>
                </c:pt>
                <c:pt idx="131">
                  <c:v>2.31</c:v>
                </c:pt>
                <c:pt idx="132">
                  <c:v>2.3199999999999998</c:v>
                </c:pt>
                <c:pt idx="133">
                  <c:v>2.33</c:v>
                </c:pt>
                <c:pt idx="134">
                  <c:v>2.34</c:v>
                </c:pt>
                <c:pt idx="135">
                  <c:v>2.35</c:v>
                </c:pt>
                <c:pt idx="136">
                  <c:v>2.36</c:v>
                </c:pt>
                <c:pt idx="137">
                  <c:v>2.37</c:v>
                </c:pt>
                <c:pt idx="138">
                  <c:v>2.38</c:v>
                </c:pt>
                <c:pt idx="139">
                  <c:v>2.39</c:v>
                </c:pt>
                <c:pt idx="140">
                  <c:v>2.4</c:v>
                </c:pt>
                <c:pt idx="141">
                  <c:v>2.41</c:v>
                </c:pt>
                <c:pt idx="142">
                  <c:v>2.42</c:v>
                </c:pt>
                <c:pt idx="143">
                  <c:v>2.4300000000000002</c:v>
                </c:pt>
                <c:pt idx="144">
                  <c:v>2.44</c:v>
                </c:pt>
                <c:pt idx="145">
                  <c:v>2.4500000000000002</c:v>
                </c:pt>
                <c:pt idx="146">
                  <c:v>2.46</c:v>
                </c:pt>
                <c:pt idx="147">
                  <c:v>2.4700000000000002</c:v>
                </c:pt>
                <c:pt idx="148">
                  <c:v>2.48</c:v>
                </c:pt>
                <c:pt idx="149">
                  <c:v>2.4900000000000002</c:v>
                </c:pt>
                <c:pt idx="150">
                  <c:v>2.5</c:v>
                </c:pt>
                <c:pt idx="151">
                  <c:v>2.5099999999999998</c:v>
                </c:pt>
                <c:pt idx="152">
                  <c:v>2.52</c:v>
                </c:pt>
                <c:pt idx="153">
                  <c:v>2.5299999999999998</c:v>
                </c:pt>
                <c:pt idx="154">
                  <c:v>2.54</c:v>
                </c:pt>
                <c:pt idx="155">
                  <c:v>2.5499999999999998</c:v>
                </c:pt>
                <c:pt idx="156">
                  <c:v>2.56</c:v>
                </c:pt>
                <c:pt idx="157">
                  <c:v>2.57</c:v>
                </c:pt>
                <c:pt idx="158">
                  <c:v>2.58</c:v>
                </c:pt>
                <c:pt idx="159">
                  <c:v>2.59</c:v>
                </c:pt>
                <c:pt idx="160">
                  <c:v>2.6</c:v>
                </c:pt>
                <c:pt idx="161">
                  <c:v>2.61</c:v>
                </c:pt>
                <c:pt idx="162">
                  <c:v>2.62</c:v>
                </c:pt>
                <c:pt idx="163">
                  <c:v>2.63</c:v>
                </c:pt>
                <c:pt idx="164">
                  <c:v>2.64</c:v>
                </c:pt>
                <c:pt idx="165">
                  <c:v>2.65</c:v>
                </c:pt>
                <c:pt idx="166">
                  <c:v>2.66</c:v>
                </c:pt>
                <c:pt idx="167">
                  <c:v>2.67</c:v>
                </c:pt>
                <c:pt idx="168">
                  <c:v>2.68</c:v>
                </c:pt>
                <c:pt idx="169">
                  <c:v>2.69</c:v>
                </c:pt>
                <c:pt idx="170">
                  <c:v>2.7</c:v>
                </c:pt>
                <c:pt idx="171">
                  <c:v>2.71</c:v>
                </c:pt>
                <c:pt idx="172">
                  <c:v>2.72</c:v>
                </c:pt>
                <c:pt idx="173">
                  <c:v>2.73</c:v>
                </c:pt>
                <c:pt idx="174">
                  <c:v>2.74</c:v>
                </c:pt>
                <c:pt idx="175">
                  <c:v>2.75</c:v>
                </c:pt>
                <c:pt idx="176">
                  <c:v>2.76</c:v>
                </c:pt>
                <c:pt idx="177">
                  <c:v>2.77</c:v>
                </c:pt>
                <c:pt idx="178">
                  <c:v>2.78</c:v>
                </c:pt>
                <c:pt idx="179">
                  <c:v>2.79</c:v>
                </c:pt>
                <c:pt idx="180">
                  <c:v>2.8</c:v>
                </c:pt>
                <c:pt idx="181">
                  <c:v>2.81</c:v>
                </c:pt>
                <c:pt idx="182">
                  <c:v>2.82</c:v>
                </c:pt>
                <c:pt idx="183">
                  <c:v>2.83</c:v>
                </c:pt>
                <c:pt idx="184">
                  <c:v>2.84</c:v>
                </c:pt>
                <c:pt idx="185">
                  <c:v>2.85</c:v>
                </c:pt>
                <c:pt idx="186">
                  <c:v>2.86</c:v>
                </c:pt>
                <c:pt idx="187">
                  <c:v>2.87</c:v>
                </c:pt>
                <c:pt idx="188">
                  <c:v>2.88</c:v>
                </c:pt>
                <c:pt idx="189">
                  <c:v>2.89</c:v>
                </c:pt>
                <c:pt idx="190">
                  <c:v>2.9</c:v>
                </c:pt>
                <c:pt idx="191">
                  <c:v>2.91</c:v>
                </c:pt>
                <c:pt idx="192">
                  <c:v>2.92</c:v>
                </c:pt>
                <c:pt idx="193">
                  <c:v>2.93</c:v>
                </c:pt>
                <c:pt idx="194">
                  <c:v>2.94</c:v>
                </c:pt>
                <c:pt idx="195">
                  <c:v>2.95</c:v>
                </c:pt>
                <c:pt idx="196">
                  <c:v>2.96</c:v>
                </c:pt>
                <c:pt idx="197">
                  <c:v>2.97</c:v>
                </c:pt>
                <c:pt idx="198">
                  <c:v>2.98</c:v>
                </c:pt>
                <c:pt idx="199">
                  <c:v>2.99</c:v>
                </c:pt>
                <c:pt idx="200">
                  <c:v>3</c:v>
                </c:pt>
                <c:pt idx="201">
                  <c:v>3.01</c:v>
                </c:pt>
                <c:pt idx="202">
                  <c:v>3.02</c:v>
                </c:pt>
                <c:pt idx="203">
                  <c:v>3.03</c:v>
                </c:pt>
                <c:pt idx="204">
                  <c:v>3.04</c:v>
                </c:pt>
                <c:pt idx="205">
                  <c:v>3.05</c:v>
                </c:pt>
                <c:pt idx="206">
                  <c:v>3.06</c:v>
                </c:pt>
                <c:pt idx="207">
                  <c:v>3.07</c:v>
                </c:pt>
                <c:pt idx="208">
                  <c:v>3.08</c:v>
                </c:pt>
                <c:pt idx="209">
                  <c:v>3.09</c:v>
                </c:pt>
                <c:pt idx="210">
                  <c:v>3.1</c:v>
                </c:pt>
                <c:pt idx="211">
                  <c:v>3.11</c:v>
                </c:pt>
                <c:pt idx="212">
                  <c:v>3.12</c:v>
                </c:pt>
                <c:pt idx="213">
                  <c:v>3.13</c:v>
                </c:pt>
                <c:pt idx="214">
                  <c:v>3.14</c:v>
                </c:pt>
                <c:pt idx="215">
                  <c:v>3.15</c:v>
                </c:pt>
                <c:pt idx="216">
                  <c:v>3.16</c:v>
                </c:pt>
                <c:pt idx="217">
                  <c:v>3.17</c:v>
                </c:pt>
                <c:pt idx="218">
                  <c:v>3.18</c:v>
                </c:pt>
                <c:pt idx="219">
                  <c:v>3.19</c:v>
                </c:pt>
                <c:pt idx="220">
                  <c:v>3.2</c:v>
                </c:pt>
                <c:pt idx="221">
                  <c:v>3.21</c:v>
                </c:pt>
                <c:pt idx="222">
                  <c:v>3.22</c:v>
                </c:pt>
                <c:pt idx="223">
                  <c:v>3.23</c:v>
                </c:pt>
                <c:pt idx="224">
                  <c:v>3.24</c:v>
                </c:pt>
                <c:pt idx="225">
                  <c:v>3.25</c:v>
                </c:pt>
                <c:pt idx="226">
                  <c:v>3.26</c:v>
                </c:pt>
                <c:pt idx="227">
                  <c:v>3.27</c:v>
                </c:pt>
                <c:pt idx="228">
                  <c:v>3.28</c:v>
                </c:pt>
                <c:pt idx="229">
                  <c:v>3.29</c:v>
                </c:pt>
                <c:pt idx="230">
                  <c:v>3.3</c:v>
                </c:pt>
                <c:pt idx="231">
                  <c:v>3.31</c:v>
                </c:pt>
                <c:pt idx="232">
                  <c:v>3.32</c:v>
                </c:pt>
                <c:pt idx="233">
                  <c:v>3.33</c:v>
                </c:pt>
                <c:pt idx="234">
                  <c:v>3.34</c:v>
                </c:pt>
                <c:pt idx="235">
                  <c:v>3.35</c:v>
                </c:pt>
                <c:pt idx="236">
                  <c:v>3.36</c:v>
                </c:pt>
                <c:pt idx="237">
                  <c:v>3.37</c:v>
                </c:pt>
                <c:pt idx="238">
                  <c:v>3.38</c:v>
                </c:pt>
                <c:pt idx="239">
                  <c:v>3.39</c:v>
                </c:pt>
                <c:pt idx="240">
                  <c:v>3.4</c:v>
                </c:pt>
                <c:pt idx="241">
                  <c:v>3.41</c:v>
                </c:pt>
                <c:pt idx="242">
                  <c:v>3.42</c:v>
                </c:pt>
                <c:pt idx="243">
                  <c:v>3.43</c:v>
                </c:pt>
                <c:pt idx="244">
                  <c:v>3.44</c:v>
                </c:pt>
                <c:pt idx="245">
                  <c:v>3.45</c:v>
                </c:pt>
                <c:pt idx="246">
                  <c:v>3.46</c:v>
                </c:pt>
                <c:pt idx="247">
                  <c:v>3.47</c:v>
                </c:pt>
                <c:pt idx="248">
                  <c:v>3.48</c:v>
                </c:pt>
                <c:pt idx="249">
                  <c:v>3.49</c:v>
                </c:pt>
                <c:pt idx="250">
                  <c:v>3.5</c:v>
                </c:pt>
                <c:pt idx="251">
                  <c:v>3.51</c:v>
                </c:pt>
                <c:pt idx="252">
                  <c:v>3.52</c:v>
                </c:pt>
                <c:pt idx="253">
                  <c:v>3.53</c:v>
                </c:pt>
                <c:pt idx="254">
                  <c:v>3.54</c:v>
                </c:pt>
                <c:pt idx="255">
                  <c:v>3.55</c:v>
                </c:pt>
                <c:pt idx="256">
                  <c:v>3.56</c:v>
                </c:pt>
                <c:pt idx="257">
                  <c:v>3.57</c:v>
                </c:pt>
                <c:pt idx="258">
                  <c:v>3.58</c:v>
                </c:pt>
                <c:pt idx="259">
                  <c:v>3.59</c:v>
                </c:pt>
                <c:pt idx="260">
                  <c:v>3.6</c:v>
                </c:pt>
                <c:pt idx="261">
                  <c:v>3.61</c:v>
                </c:pt>
                <c:pt idx="262">
                  <c:v>3.62</c:v>
                </c:pt>
                <c:pt idx="263">
                  <c:v>3.63</c:v>
                </c:pt>
                <c:pt idx="264">
                  <c:v>3.64</c:v>
                </c:pt>
                <c:pt idx="265">
                  <c:v>3.65</c:v>
                </c:pt>
                <c:pt idx="266">
                  <c:v>3.66</c:v>
                </c:pt>
                <c:pt idx="267">
                  <c:v>3.67</c:v>
                </c:pt>
                <c:pt idx="268">
                  <c:v>3.68</c:v>
                </c:pt>
                <c:pt idx="269">
                  <c:v>3.69</c:v>
                </c:pt>
                <c:pt idx="270">
                  <c:v>3.7</c:v>
                </c:pt>
                <c:pt idx="271">
                  <c:v>3.71</c:v>
                </c:pt>
                <c:pt idx="272">
                  <c:v>3.72</c:v>
                </c:pt>
                <c:pt idx="273">
                  <c:v>3.73</c:v>
                </c:pt>
                <c:pt idx="274">
                  <c:v>3.74</c:v>
                </c:pt>
                <c:pt idx="275">
                  <c:v>3.75</c:v>
                </c:pt>
                <c:pt idx="276">
                  <c:v>3.76</c:v>
                </c:pt>
                <c:pt idx="277">
                  <c:v>3.77</c:v>
                </c:pt>
                <c:pt idx="278">
                  <c:v>3.78</c:v>
                </c:pt>
                <c:pt idx="279">
                  <c:v>3.79</c:v>
                </c:pt>
                <c:pt idx="280">
                  <c:v>3.8</c:v>
                </c:pt>
                <c:pt idx="281">
                  <c:v>3.81</c:v>
                </c:pt>
                <c:pt idx="282">
                  <c:v>3.82</c:v>
                </c:pt>
                <c:pt idx="283">
                  <c:v>3.83</c:v>
                </c:pt>
                <c:pt idx="284">
                  <c:v>3.84</c:v>
                </c:pt>
                <c:pt idx="285">
                  <c:v>3.85</c:v>
                </c:pt>
                <c:pt idx="286">
                  <c:v>3.86</c:v>
                </c:pt>
                <c:pt idx="287">
                  <c:v>3.87</c:v>
                </c:pt>
                <c:pt idx="288">
                  <c:v>3.88</c:v>
                </c:pt>
                <c:pt idx="289">
                  <c:v>3.89</c:v>
                </c:pt>
                <c:pt idx="290">
                  <c:v>3.9</c:v>
                </c:pt>
                <c:pt idx="291">
                  <c:v>3.91</c:v>
                </c:pt>
                <c:pt idx="292">
                  <c:v>3.92</c:v>
                </c:pt>
                <c:pt idx="293">
                  <c:v>3.93</c:v>
                </c:pt>
                <c:pt idx="294">
                  <c:v>3.94</c:v>
                </c:pt>
                <c:pt idx="295">
                  <c:v>3.95</c:v>
                </c:pt>
                <c:pt idx="296">
                  <c:v>3.96</c:v>
                </c:pt>
                <c:pt idx="297">
                  <c:v>3.97</c:v>
                </c:pt>
                <c:pt idx="298">
                  <c:v>3.98</c:v>
                </c:pt>
                <c:pt idx="299">
                  <c:v>3.99</c:v>
                </c:pt>
                <c:pt idx="300">
                  <c:v>4</c:v>
                </c:pt>
                <c:pt idx="301">
                  <c:v>4.01</c:v>
                </c:pt>
                <c:pt idx="302">
                  <c:v>4.0199999999999996</c:v>
                </c:pt>
                <c:pt idx="303">
                  <c:v>4.03</c:v>
                </c:pt>
                <c:pt idx="304">
                  <c:v>4.04</c:v>
                </c:pt>
                <c:pt idx="305">
                  <c:v>4.05</c:v>
                </c:pt>
                <c:pt idx="306">
                  <c:v>4.0599999999999996</c:v>
                </c:pt>
                <c:pt idx="307">
                  <c:v>4.07</c:v>
                </c:pt>
                <c:pt idx="308">
                  <c:v>4.08</c:v>
                </c:pt>
                <c:pt idx="309">
                  <c:v>4.09</c:v>
                </c:pt>
                <c:pt idx="310">
                  <c:v>4.0999999999999996</c:v>
                </c:pt>
                <c:pt idx="311">
                  <c:v>4.1100000000000003</c:v>
                </c:pt>
                <c:pt idx="312">
                  <c:v>4.12</c:v>
                </c:pt>
                <c:pt idx="313">
                  <c:v>4.13</c:v>
                </c:pt>
                <c:pt idx="314">
                  <c:v>4.1399999999999997</c:v>
                </c:pt>
                <c:pt idx="315">
                  <c:v>4.1500000000000004</c:v>
                </c:pt>
                <c:pt idx="316">
                  <c:v>4.16</c:v>
                </c:pt>
                <c:pt idx="317">
                  <c:v>4.17</c:v>
                </c:pt>
                <c:pt idx="318">
                  <c:v>4.18</c:v>
                </c:pt>
                <c:pt idx="319">
                  <c:v>4.1900000000000004</c:v>
                </c:pt>
                <c:pt idx="320">
                  <c:v>4.2</c:v>
                </c:pt>
                <c:pt idx="321">
                  <c:v>4.21</c:v>
                </c:pt>
                <c:pt idx="322">
                  <c:v>4.22</c:v>
                </c:pt>
                <c:pt idx="323">
                  <c:v>4.2300000000000004</c:v>
                </c:pt>
                <c:pt idx="324">
                  <c:v>4.24</c:v>
                </c:pt>
                <c:pt idx="325">
                  <c:v>4.25</c:v>
                </c:pt>
                <c:pt idx="326">
                  <c:v>4.26</c:v>
                </c:pt>
                <c:pt idx="327">
                  <c:v>4.2699999999999996</c:v>
                </c:pt>
                <c:pt idx="328">
                  <c:v>4.28</c:v>
                </c:pt>
                <c:pt idx="329">
                  <c:v>4.29</c:v>
                </c:pt>
                <c:pt idx="330">
                  <c:v>4.3</c:v>
                </c:pt>
                <c:pt idx="331">
                  <c:v>4.3099999999999996</c:v>
                </c:pt>
                <c:pt idx="332">
                  <c:v>4.32</c:v>
                </c:pt>
                <c:pt idx="333">
                  <c:v>4.33</c:v>
                </c:pt>
                <c:pt idx="334">
                  <c:v>4.34</c:v>
                </c:pt>
                <c:pt idx="335">
                  <c:v>4.3499999999999996</c:v>
                </c:pt>
                <c:pt idx="336">
                  <c:v>4.3600000000000003</c:v>
                </c:pt>
                <c:pt idx="337">
                  <c:v>4.37</c:v>
                </c:pt>
                <c:pt idx="338">
                  <c:v>4.38</c:v>
                </c:pt>
                <c:pt idx="339">
                  <c:v>4.3899999999999997</c:v>
                </c:pt>
                <c:pt idx="340">
                  <c:v>4.4000000000000004</c:v>
                </c:pt>
                <c:pt idx="341">
                  <c:v>4.41</c:v>
                </c:pt>
                <c:pt idx="342">
                  <c:v>4.42</c:v>
                </c:pt>
                <c:pt idx="343">
                  <c:v>4.43</c:v>
                </c:pt>
                <c:pt idx="344">
                  <c:v>4.4400000000000004</c:v>
                </c:pt>
                <c:pt idx="345">
                  <c:v>4.45</c:v>
                </c:pt>
                <c:pt idx="346">
                  <c:v>4.46</c:v>
                </c:pt>
                <c:pt idx="347">
                  <c:v>4.47</c:v>
                </c:pt>
                <c:pt idx="348">
                  <c:v>4.4800000000000004</c:v>
                </c:pt>
                <c:pt idx="349">
                  <c:v>4.49</c:v>
                </c:pt>
                <c:pt idx="350">
                  <c:v>4.5</c:v>
                </c:pt>
                <c:pt idx="351">
                  <c:v>4.51</c:v>
                </c:pt>
                <c:pt idx="352">
                  <c:v>4.5199999999999996</c:v>
                </c:pt>
                <c:pt idx="353">
                  <c:v>4.53</c:v>
                </c:pt>
                <c:pt idx="354">
                  <c:v>4.54</c:v>
                </c:pt>
                <c:pt idx="355">
                  <c:v>4.55</c:v>
                </c:pt>
                <c:pt idx="356">
                  <c:v>4.5599999999999996</c:v>
                </c:pt>
                <c:pt idx="357">
                  <c:v>4.57</c:v>
                </c:pt>
                <c:pt idx="358">
                  <c:v>4.58</c:v>
                </c:pt>
                <c:pt idx="359">
                  <c:v>4.59</c:v>
                </c:pt>
                <c:pt idx="360">
                  <c:v>4.5999999999999996</c:v>
                </c:pt>
                <c:pt idx="361">
                  <c:v>4.6100000000000003</c:v>
                </c:pt>
                <c:pt idx="362">
                  <c:v>4.62</c:v>
                </c:pt>
                <c:pt idx="363">
                  <c:v>4.63</c:v>
                </c:pt>
                <c:pt idx="364">
                  <c:v>4.6399999999999997</c:v>
                </c:pt>
                <c:pt idx="365">
                  <c:v>4.6500000000000004</c:v>
                </c:pt>
                <c:pt idx="366">
                  <c:v>4.66</c:v>
                </c:pt>
                <c:pt idx="367">
                  <c:v>4.67</c:v>
                </c:pt>
                <c:pt idx="368">
                  <c:v>4.68</c:v>
                </c:pt>
                <c:pt idx="369">
                  <c:v>4.6900000000000004</c:v>
                </c:pt>
                <c:pt idx="370">
                  <c:v>4.7</c:v>
                </c:pt>
                <c:pt idx="371">
                  <c:v>4.71</c:v>
                </c:pt>
                <c:pt idx="372">
                  <c:v>4.72</c:v>
                </c:pt>
                <c:pt idx="373">
                  <c:v>4.7300000000000004</c:v>
                </c:pt>
                <c:pt idx="374">
                  <c:v>4.74</c:v>
                </c:pt>
                <c:pt idx="375">
                  <c:v>4.75</c:v>
                </c:pt>
                <c:pt idx="376">
                  <c:v>4.76</c:v>
                </c:pt>
                <c:pt idx="377">
                  <c:v>4.7699999999999996</c:v>
                </c:pt>
                <c:pt idx="378">
                  <c:v>4.78</c:v>
                </c:pt>
                <c:pt idx="379">
                  <c:v>4.79</c:v>
                </c:pt>
                <c:pt idx="380">
                  <c:v>4.8</c:v>
                </c:pt>
                <c:pt idx="381">
                  <c:v>4.8099999999999996</c:v>
                </c:pt>
                <c:pt idx="382">
                  <c:v>4.82</c:v>
                </c:pt>
                <c:pt idx="383">
                  <c:v>4.83</c:v>
                </c:pt>
                <c:pt idx="384">
                  <c:v>4.84</c:v>
                </c:pt>
                <c:pt idx="385">
                  <c:v>4.8499999999999996</c:v>
                </c:pt>
                <c:pt idx="386">
                  <c:v>4.8600000000000003</c:v>
                </c:pt>
                <c:pt idx="387">
                  <c:v>4.87</c:v>
                </c:pt>
                <c:pt idx="388">
                  <c:v>4.88</c:v>
                </c:pt>
                <c:pt idx="389">
                  <c:v>4.8899999999999997</c:v>
                </c:pt>
                <c:pt idx="390">
                  <c:v>4.9000000000000004</c:v>
                </c:pt>
                <c:pt idx="391">
                  <c:v>4.91</c:v>
                </c:pt>
                <c:pt idx="392">
                  <c:v>4.92</c:v>
                </c:pt>
                <c:pt idx="393">
                  <c:v>4.93</c:v>
                </c:pt>
                <c:pt idx="394">
                  <c:v>4.9400000000000004</c:v>
                </c:pt>
                <c:pt idx="395">
                  <c:v>4.95</c:v>
                </c:pt>
                <c:pt idx="396">
                  <c:v>4.96</c:v>
                </c:pt>
                <c:pt idx="397">
                  <c:v>4.97</c:v>
                </c:pt>
                <c:pt idx="398">
                  <c:v>4.9800000000000004</c:v>
                </c:pt>
                <c:pt idx="399">
                  <c:v>4.99</c:v>
                </c:pt>
                <c:pt idx="400">
                  <c:v>5</c:v>
                </c:pt>
                <c:pt idx="401">
                  <c:v>5.01</c:v>
                </c:pt>
                <c:pt idx="402">
                  <c:v>5.0199999999999996</c:v>
                </c:pt>
                <c:pt idx="403">
                  <c:v>5.03</c:v>
                </c:pt>
                <c:pt idx="404">
                  <c:v>5.04</c:v>
                </c:pt>
                <c:pt idx="405">
                  <c:v>5.05</c:v>
                </c:pt>
                <c:pt idx="406">
                  <c:v>5.0599999999999996</c:v>
                </c:pt>
                <c:pt idx="407">
                  <c:v>5.07</c:v>
                </c:pt>
                <c:pt idx="408">
                  <c:v>5.08</c:v>
                </c:pt>
                <c:pt idx="409">
                  <c:v>5.09</c:v>
                </c:pt>
                <c:pt idx="410">
                  <c:v>5.0999999999999996</c:v>
                </c:pt>
                <c:pt idx="411">
                  <c:v>5.1100000000000003</c:v>
                </c:pt>
                <c:pt idx="412">
                  <c:v>5.12</c:v>
                </c:pt>
                <c:pt idx="413">
                  <c:v>5.13</c:v>
                </c:pt>
                <c:pt idx="414">
                  <c:v>5.14</c:v>
                </c:pt>
                <c:pt idx="415">
                  <c:v>5.15</c:v>
                </c:pt>
                <c:pt idx="416">
                  <c:v>5.16</c:v>
                </c:pt>
                <c:pt idx="417">
                  <c:v>5.17</c:v>
                </c:pt>
                <c:pt idx="418">
                  <c:v>5.18</c:v>
                </c:pt>
                <c:pt idx="419">
                  <c:v>5.19</c:v>
                </c:pt>
                <c:pt idx="420">
                  <c:v>5.2</c:v>
                </c:pt>
                <c:pt idx="421">
                  <c:v>5.21</c:v>
                </c:pt>
                <c:pt idx="422">
                  <c:v>5.22</c:v>
                </c:pt>
                <c:pt idx="423">
                  <c:v>5.23</c:v>
                </c:pt>
                <c:pt idx="424">
                  <c:v>5.24</c:v>
                </c:pt>
                <c:pt idx="425">
                  <c:v>5.25</c:v>
                </c:pt>
                <c:pt idx="426">
                  <c:v>5.26</c:v>
                </c:pt>
                <c:pt idx="427">
                  <c:v>5.27</c:v>
                </c:pt>
                <c:pt idx="428">
                  <c:v>5.28</c:v>
                </c:pt>
                <c:pt idx="429">
                  <c:v>5.29</c:v>
                </c:pt>
                <c:pt idx="430">
                  <c:v>5.3</c:v>
                </c:pt>
                <c:pt idx="431">
                  <c:v>5.31</c:v>
                </c:pt>
                <c:pt idx="432">
                  <c:v>5.32</c:v>
                </c:pt>
                <c:pt idx="433">
                  <c:v>5.33</c:v>
                </c:pt>
                <c:pt idx="434">
                  <c:v>5.34</c:v>
                </c:pt>
                <c:pt idx="435">
                  <c:v>5.35</c:v>
                </c:pt>
                <c:pt idx="436">
                  <c:v>5.36</c:v>
                </c:pt>
                <c:pt idx="437">
                  <c:v>5.37</c:v>
                </c:pt>
                <c:pt idx="438">
                  <c:v>5.38</c:v>
                </c:pt>
                <c:pt idx="439">
                  <c:v>5.39</c:v>
                </c:pt>
                <c:pt idx="440">
                  <c:v>5.4</c:v>
                </c:pt>
                <c:pt idx="441">
                  <c:v>5.41</c:v>
                </c:pt>
                <c:pt idx="442">
                  <c:v>5.42</c:v>
                </c:pt>
                <c:pt idx="443">
                  <c:v>5.43</c:v>
                </c:pt>
                <c:pt idx="444">
                  <c:v>5.44</c:v>
                </c:pt>
                <c:pt idx="445">
                  <c:v>5.45</c:v>
                </c:pt>
                <c:pt idx="446">
                  <c:v>5.46</c:v>
                </c:pt>
                <c:pt idx="447">
                  <c:v>5.47</c:v>
                </c:pt>
                <c:pt idx="448">
                  <c:v>5.48</c:v>
                </c:pt>
                <c:pt idx="449">
                  <c:v>5.49</c:v>
                </c:pt>
                <c:pt idx="450">
                  <c:v>5.5</c:v>
                </c:pt>
                <c:pt idx="451">
                  <c:v>5.51</c:v>
                </c:pt>
                <c:pt idx="452">
                  <c:v>5.52</c:v>
                </c:pt>
                <c:pt idx="453">
                  <c:v>5.53</c:v>
                </c:pt>
                <c:pt idx="454">
                  <c:v>5.54</c:v>
                </c:pt>
                <c:pt idx="455">
                  <c:v>5.55</c:v>
                </c:pt>
                <c:pt idx="456">
                  <c:v>5.56</c:v>
                </c:pt>
                <c:pt idx="457">
                  <c:v>5.57</c:v>
                </c:pt>
                <c:pt idx="458">
                  <c:v>5.58</c:v>
                </c:pt>
                <c:pt idx="459">
                  <c:v>5.59</c:v>
                </c:pt>
                <c:pt idx="460">
                  <c:v>5.6</c:v>
                </c:pt>
                <c:pt idx="461">
                  <c:v>5.61</c:v>
                </c:pt>
                <c:pt idx="462">
                  <c:v>5.62</c:v>
                </c:pt>
                <c:pt idx="463">
                  <c:v>5.63</c:v>
                </c:pt>
                <c:pt idx="464">
                  <c:v>5.64</c:v>
                </c:pt>
                <c:pt idx="465">
                  <c:v>5.65</c:v>
                </c:pt>
                <c:pt idx="466">
                  <c:v>5.66</c:v>
                </c:pt>
                <c:pt idx="467">
                  <c:v>5.67</c:v>
                </c:pt>
                <c:pt idx="468">
                  <c:v>5.68</c:v>
                </c:pt>
                <c:pt idx="469">
                  <c:v>5.69</c:v>
                </c:pt>
                <c:pt idx="470">
                  <c:v>5.7</c:v>
                </c:pt>
                <c:pt idx="471">
                  <c:v>5.71</c:v>
                </c:pt>
                <c:pt idx="472">
                  <c:v>5.72</c:v>
                </c:pt>
                <c:pt idx="473">
                  <c:v>5.73</c:v>
                </c:pt>
                <c:pt idx="474">
                  <c:v>5.74</c:v>
                </c:pt>
                <c:pt idx="475">
                  <c:v>5.75</c:v>
                </c:pt>
                <c:pt idx="476">
                  <c:v>5.76</c:v>
                </c:pt>
                <c:pt idx="477">
                  <c:v>5.77</c:v>
                </c:pt>
                <c:pt idx="478">
                  <c:v>5.78</c:v>
                </c:pt>
                <c:pt idx="479">
                  <c:v>5.79</c:v>
                </c:pt>
                <c:pt idx="480">
                  <c:v>5.8</c:v>
                </c:pt>
                <c:pt idx="481">
                  <c:v>5.81</c:v>
                </c:pt>
                <c:pt idx="482">
                  <c:v>5.82</c:v>
                </c:pt>
                <c:pt idx="483">
                  <c:v>5.83</c:v>
                </c:pt>
                <c:pt idx="484">
                  <c:v>5.84</c:v>
                </c:pt>
                <c:pt idx="485">
                  <c:v>5.85</c:v>
                </c:pt>
                <c:pt idx="486">
                  <c:v>5.86</c:v>
                </c:pt>
                <c:pt idx="487">
                  <c:v>5.87</c:v>
                </c:pt>
                <c:pt idx="488">
                  <c:v>5.88</c:v>
                </c:pt>
                <c:pt idx="489">
                  <c:v>5.89</c:v>
                </c:pt>
                <c:pt idx="490">
                  <c:v>5.9</c:v>
                </c:pt>
                <c:pt idx="491">
                  <c:v>5.91</c:v>
                </c:pt>
                <c:pt idx="492">
                  <c:v>5.92</c:v>
                </c:pt>
                <c:pt idx="493">
                  <c:v>5.93</c:v>
                </c:pt>
                <c:pt idx="494">
                  <c:v>5.94</c:v>
                </c:pt>
                <c:pt idx="495">
                  <c:v>5.95</c:v>
                </c:pt>
                <c:pt idx="496">
                  <c:v>5.96</c:v>
                </c:pt>
                <c:pt idx="497">
                  <c:v>5.97</c:v>
                </c:pt>
                <c:pt idx="498">
                  <c:v>5.98</c:v>
                </c:pt>
                <c:pt idx="499">
                  <c:v>5.99</c:v>
                </c:pt>
                <c:pt idx="500">
                  <c:v>6</c:v>
                </c:pt>
                <c:pt idx="501">
                  <c:v>6.01</c:v>
                </c:pt>
                <c:pt idx="502">
                  <c:v>6.02</c:v>
                </c:pt>
                <c:pt idx="503">
                  <c:v>6.03</c:v>
                </c:pt>
                <c:pt idx="504">
                  <c:v>6.04</c:v>
                </c:pt>
                <c:pt idx="505">
                  <c:v>6.05</c:v>
                </c:pt>
                <c:pt idx="506">
                  <c:v>6.06</c:v>
                </c:pt>
                <c:pt idx="507">
                  <c:v>6.07</c:v>
                </c:pt>
                <c:pt idx="508">
                  <c:v>6.08</c:v>
                </c:pt>
                <c:pt idx="509">
                  <c:v>6.09</c:v>
                </c:pt>
                <c:pt idx="510">
                  <c:v>6.1</c:v>
                </c:pt>
                <c:pt idx="511">
                  <c:v>6.11</c:v>
                </c:pt>
                <c:pt idx="512">
                  <c:v>6.12</c:v>
                </c:pt>
                <c:pt idx="513">
                  <c:v>6.13</c:v>
                </c:pt>
                <c:pt idx="514">
                  <c:v>6.14</c:v>
                </c:pt>
                <c:pt idx="515">
                  <c:v>6.15</c:v>
                </c:pt>
                <c:pt idx="516">
                  <c:v>6.16</c:v>
                </c:pt>
                <c:pt idx="517">
                  <c:v>6.17</c:v>
                </c:pt>
                <c:pt idx="518">
                  <c:v>6.18</c:v>
                </c:pt>
                <c:pt idx="519">
                  <c:v>6.19</c:v>
                </c:pt>
                <c:pt idx="520">
                  <c:v>6.2</c:v>
                </c:pt>
                <c:pt idx="521">
                  <c:v>6.21</c:v>
                </c:pt>
                <c:pt idx="522">
                  <c:v>6.22</c:v>
                </c:pt>
                <c:pt idx="523">
                  <c:v>6.23</c:v>
                </c:pt>
                <c:pt idx="524">
                  <c:v>6.24</c:v>
                </c:pt>
                <c:pt idx="525">
                  <c:v>6.25</c:v>
                </c:pt>
                <c:pt idx="526">
                  <c:v>6.26</c:v>
                </c:pt>
                <c:pt idx="527">
                  <c:v>6.27</c:v>
                </c:pt>
                <c:pt idx="528">
                  <c:v>6.28</c:v>
                </c:pt>
                <c:pt idx="529">
                  <c:v>6.29</c:v>
                </c:pt>
                <c:pt idx="530">
                  <c:v>6.3</c:v>
                </c:pt>
                <c:pt idx="531">
                  <c:v>6.31</c:v>
                </c:pt>
                <c:pt idx="532">
                  <c:v>6.32</c:v>
                </c:pt>
                <c:pt idx="533">
                  <c:v>6.33</c:v>
                </c:pt>
                <c:pt idx="534">
                  <c:v>6.34</c:v>
                </c:pt>
                <c:pt idx="535">
                  <c:v>6.35</c:v>
                </c:pt>
                <c:pt idx="536">
                  <c:v>6.36</c:v>
                </c:pt>
                <c:pt idx="537">
                  <c:v>6.37</c:v>
                </c:pt>
                <c:pt idx="538">
                  <c:v>6.38</c:v>
                </c:pt>
                <c:pt idx="539">
                  <c:v>6.39</c:v>
                </c:pt>
                <c:pt idx="540">
                  <c:v>6.4</c:v>
                </c:pt>
                <c:pt idx="541">
                  <c:v>6.41</c:v>
                </c:pt>
                <c:pt idx="542">
                  <c:v>6.42</c:v>
                </c:pt>
                <c:pt idx="543">
                  <c:v>6.43</c:v>
                </c:pt>
                <c:pt idx="544">
                  <c:v>6.44</c:v>
                </c:pt>
                <c:pt idx="545">
                  <c:v>6.45</c:v>
                </c:pt>
                <c:pt idx="546">
                  <c:v>6.46</c:v>
                </c:pt>
                <c:pt idx="547">
                  <c:v>6.47</c:v>
                </c:pt>
                <c:pt idx="548">
                  <c:v>6.48</c:v>
                </c:pt>
                <c:pt idx="549">
                  <c:v>6.49</c:v>
                </c:pt>
                <c:pt idx="550">
                  <c:v>6.5</c:v>
                </c:pt>
                <c:pt idx="551">
                  <c:v>6.51</c:v>
                </c:pt>
                <c:pt idx="552">
                  <c:v>6.52</c:v>
                </c:pt>
                <c:pt idx="553">
                  <c:v>6.53</c:v>
                </c:pt>
                <c:pt idx="554">
                  <c:v>6.54</c:v>
                </c:pt>
                <c:pt idx="555">
                  <c:v>6.55</c:v>
                </c:pt>
                <c:pt idx="556">
                  <c:v>6.56</c:v>
                </c:pt>
                <c:pt idx="557">
                  <c:v>6.57</c:v>
                </c:pt>
                <c:pt idx="558">
                  <c:v>6.58</c:v>
                </c:pt>
                <c:pt idx="559">
                  <c:v>6.59</c:v>
                </c:pt>
                <c:pt idx="560">
                  <c:v>6.6</c:v>
                </c:pt>
                <c:pt idx="561">
                  <c:v>6.61</c:v>
                </c:pt>
                <c:pt idx="562">
                  <c:v>6.62</c:v>
                </c:pt>
                <c:pt idx="563">
                  <c:v>6.63</c:v>
                </c:pt>
                <c:pt idx="564">
                  <c:v>6.64</c:v>
                </c:pt>
                <c:pt idx="565">
                  <c:v>6.65</c:v>
                </c:pt>
                <c:pt idx="566">
                  <c:v>6.66</c:v>
                </c:pt>
                <c:pt idx="567">
                  <c:v>6.67</c:v>
                </c:pt>
                <c:pt idx="568">
                  <c:v>6.68</c:v>
                </c:pt>
                <c:pt idx="569">
                  <c:v>6.69</c:v>
                </c:pt>
                <c:pt idx="570">
                  <c:v>6.7</c:v>
                </c:pt>
                <c:pt idx="571">
                  <c:v>6.71</c:v>
                </c:pt>
                <c:pt idx="572">
                  <c:v>6.72</c:v>
                </c:pt>
                <c:pt idx="573">
                  <c:v>6.73</c:v>
                </c:pt>
                <c:pt idx="574">
                  <c:v>6.74</c:v>
                </c:pt>
                <c:pt idx="575">
                  <c:v>6.75</c:v>
                </c:pt>
                <c:pt idx="576">
                  <c:v>6.76</c:v>
                </c:pt>
                <c:pt idx="577">
                  <c:v>6.77</c:v>
                </c:pt>
                <c:pt idx="578">
                  <c:v>6.78</c:v>
                </c:pt>
                <c:pt idx="579">
                  <c:v>6.79</c:v>
                </c:pt>
                <c:pt idx="580">
                  <c:v>6.8</c:v>
                </c:pt>
                <c:pt idx="581">
                  <c:v>6.81</c:v>
                </c:pt>
                <c:pt idx="582">
                  <c:v>6.82</c:v>
                </c:pt>
                <c:pt idx="583">
                  <c:v>6.83</c:v>
                </c:pt>
                <c:pt idx="584">
                  <c:v>6.84</c:v>
                </c:pt>
                <c:pt idx="585">
                  <c:v>6.85</c:v>
                </c:pt>
                <c:pt idx="586">
                  <c:v>6.86</c:v>
                </c:pt>
                <c:pt idx="587">
                  <c:v>6.87</c:v>
                </c:pt>
                <c:pt idx="588">
                  <c:v>6.88</c:v>
                </c:pt>
                <c:pt idx="589">
                  <c:v>6.89</c:v>
                </c:pt>
                <c:pt idx="590">
                  <c:v>6.9</c:v>
                </c:pt>
                <c:pt idx="591">
                  <c:v>6.91</c:v>
                </c:pt>
                <c:pt idx="592">
                  <c:v>6.92</c:v>
                </c:pt>
                <c:pt idx="593">
                  <c:v>6.93</c:v>
                </c:pt>
                <c:pt idx="594">
                  <c:v>6.94</c:v>
                </c:pt>
                <c:pt idx="595">
                  <c:v>6.95</c:v>
                </c:pt>
                <c:pt idx="596">
                  <c:v>6.96</c:v>
                </c:pt>
                <c:pt idx="597">
                  <c:v>6.97</c:v>
                </c:pt>
                <c:pt idx="598">
                  <c:v>6.98</c:v>
                </c:pt>
                <c:pt idx="599">
                  <c:v>6.99</c:v>
                </c:pt>
                <c:pt idx="600">
                  <c:v>7</c:v>
                </c:pt>
                <c:pt idx="601">
                  <c:v>7.01</c:v>
                </c:pt>
                <c:pt idx="602">
                  <c:v>7.02</c:v>
                </c:pt>
                <c:pt idx="603">
                  <c:v>7.03</c:v>
                </c:pt>
                <c:pt idx="604">
                  <c:v>7.04</c:v>
                </c:pt>
                <c:pt idx="605">
                  <c:v>7.05</c:v>
                </c:pt>
                <c:pt idx="606">
                  <c:v>7.06</c:v>
                </c:pt>
                <c:pt idx="607">
                  <c:v>7.07</c:v>
                </c:pt>
                <c:pt idx="608">
                  <c:v>7.08</c:v>
                </c:pt>
                <c:pt idx="609">
                  <c:v>7.09</c:v>
                </c:pt>
                <c:pt idx="610">
                  <c:v>7.1</c:v>
                </c:pt>
                <c:pt idx="611">
                  <c:v>7.11</c:v>
                </c:pt>
                <c:pt idx="612">
                  <c:v>7.12</c:v>
                </c:pt>
                <c:pt idx="613">
                  <c:v>7.13</c:v>
                </c:pt>
                <c:pt idx="614">
                  <c:v>7.14</c:v>
                </c:pt>
                <c:pt idx="615">
                  <c:v>7.15</c:v>
                </c:pt>
                <c:pt idx="616">
                  <c:v>7.16</c:v>
                </c:pt>
                <c:pt idx="617">
                  <c:v>7.17</c:v>
                </c:pt>
                <c:pt idx="618">
                  <c:v>7.18</c:v>
                </c:pt>
                <c:pt idx="619">
                  <c:v>7.19</c:v>
                </c:pt>
                <c:pt idx="620">
                  <c:v>7.2</c:v>
                </c:pt>
                <c:pt idx="621">
                  <c:v>7.21</c:v>
                </c:pt>
                <c:pt idx="622">
                  <c:v>7.22</c:v>
                </c:pt>
                <c:pt idx="623">
                  <c:v>7.23</c:v>
                </c:pt>
                <c:pt idx="624">
                  <c:v>7.24</c:v>
                </c:pt>
                <c:pt idx="625">
                  <c:v>7.25</c:v>
                </c:pt>
                <c:pt idx="626">
                  <c:v>7.26</c:v>
                </c:pt>
                <c:pt idx="627">
                  <c:v>7.27</c:v>
                </c:pt>
                <c:pt idx="628">
                  <c:v>7.28</c:v>
                </c:pt>
                <c:pt idx="629">
                  <c:v>7.29</c:v>
                </c:pt>
                <c:pt idx="630">
                  <c:v>7.3</c:v>
                </c:pt>
                <c:pt idx="631">
                  <c:v>7.31</c:v>
                </c:pt>
                <c:pt idx="632">
                  <c:v>7.32</c:v>
                </c:pt>
                <c:pt idx="633">
                  <c:v>7.33</c:v>
                </c:pt>
                <c:pt idx="634">
                  <c:v>7.34</c:v>
                </c:pt>
                <c:pt idx="635">
                  <c:v>7.35</c:v>
                </c:pt>
                <c:pt idx="636">
                  <c:v>7.36</c:v>
                </c:pt>
                <c:pt idx="637">
                  <c:v>7.37</c:v>
                </c:pt>
                <c:pt idx="638">
                  <c:v>7.38</c:v>
                </c:pt>
                <c:pt idx="639">
                  <c:v>7.39</c:v>
                </c:pt>
                <c:pt idx="640">
                  <c:v>7.4</c:v>
                </c:pt>
                <c:pt idx="641">
                  <c:v>7.41</c:v>
                </c:pt>
                <c:pt idx="642">
                  <c:v>7.42</c:v>
                </c:pt>
                <c:pt idx="643">
                  <c:v>7.43</c:v>
                </c:pt>
                <c:pt idx="644">
                  <c:v>7.44</c:v>
                </c:pt>
                <c:pt idx="645">
                  <c:v>7.45</c:v>
                </c:pt>
                <c:pt idx="646">
                  <c:v>7.46</c:v>
                </c:pt>
                <c:pt idx="647">
                  <c:v>7.47</c:v>
                </c:pt>
                <c:pt idx="648">
                  <c:v>7.48</c:v>
                </c:pt>
                <c:pt idx="649">
                  <c:v>7.49</c:v>
                </c:pt>
                <c:pt idx="650">
                  <c:v>7.5</c:v>
                </c:pt>
                <c:pt idx="651">
                  <c:v>7.51</c:v>
                </c:pt>
                <c:pt idx="652">
                  <c:v>7.52</c:v>
                </c:pt>
                <c:pt idx="653">
                  <c:v>7.53</c:v>
                </c:pt>
                <c:pt idx="654">
                  <c:v>7.54</c:v>
                </c:pt>
                <c:pt idx="655">
                  <c:v>7.55</c:v>
                </c:pt>
                <c:pt idx="656">
                  <c:v>7.56</c:v>
                </c:pt>
                <c:pt idx="657">
                  <c:v>7.57</c:v>
                </c:pt>
                <c:pt idx="658">
                  <c:v>7.58</c:v>
                </c:pt>
                <c:pt idx="659">
                  <c:v>7.59</c:v>
                </c:pt>
                <c:pt idx="660">
                  <c:v>7.6</c:v>
                </c:pt>
                <c:pt idx="661">
                  <c:v>7.61</c:v>
                </c:pt>
                <c:pt idx="662">
                  <c:v>7.62</c:v>
                </c:pt>
                <c:pt idx="663">
                  <c:v>7.63</c:v>
                </c:pt>
                <c:pt idx="664">
                  <c:v>7.64</c:v>
                </c:pt>
                <c:pt idx="665">
                  <c:v>7.65</c:v>
                </c:pt>
                <c:pt idx="666">
                  <c:v>7.66</c:v>
                </c:pt>
                <c:pt idx="667">
                  <c:v>7.67</c:v>
                </c:pt>
                <c:pt idx="668">
                  <c:v>7.68</c:v>
                </c:pt>
                <c:pt idx="669">
                  <c:v>7.69</c:v>
                </c:pt>
                <c:pt idx="670">
                  <c:v>7.7</c:v>
                </c:pt>
                <c:pt idx="671">
                  <c:v>7.71</c:v>
                </c:pt>
                <c:pt idx="672">
                  <c:v>7.72</c:v>
                </c:pt>
                <c:pt idx="673">
                  <c:v>7.73</c:v>
                </c:pt>
                <c:pt idx="674">
                  <c:v>7.74</c:v>
                </c:pt>
                <c:pt idx="675">
                  <c:v>7.75</c:v>
                </c:pt>
                <c:pt idx="676">
                  <c:v>7.76</c:v>
                </c:pt>
                <c:pt idx="677">
                  <c:v>7.77</c:v>
                </c:pt>
                <c:pt idx="678">
                  <c:v>7.78</c:v>
                </c:pt>
                <c:pt idx="679">
                  <c:v>7.79</c:v>
                </c:pt>
                <c:pt idx="680">
                  <c:v>7.8</c:v>
                </c:pt>
                <c:pt idx="681">
                  <c:v>7.81</c:v>
                </c:pt>
                <c:pt idx="682">
                  <c:v>7.82</c:v>
                </c:pt>
                <c:pt idx="683">
                  <c:v>7.83</c:v>
                </c:pt>
                <c:pt idx="684">
                  <c:v>7.84</c:v>
                </c:pt>
                <c:pt idx="685">
                  <c:v>7.85</c:v>
                </c:pt>
                <c:pt idx="686">
                  <c:v>7.86</c:v>
                </c:pt>
                <c:pt idx="687">
                  <c:v>7.87</c:v>
                </c:pt>
                <c:pt idx="688">
                  <c:v>7.88</c:v>
                </c:pt>
                <c:pt idx="689">
                  <c:v>7.89</c:v>
                </c:pt>
                <c:pt idx="690">
                  <c:v>7.9</c:v>
                </c:pt>
                <c:pt idx="691">
                  <c:v>7.91</c:v>
                </c:pt>
                <c:pt idx="692">
                  <c:v>7.92</c:v>
                </c:pt>
                <c:pt idx="693">
                  <c:v>7.93</c:v>
                </c:pt>
                <c:pt idx="694">
                  <c:v>7.94</c:v>
                </c:pt>
                <c:pt idx="695">
                  <c:v>7.95</c:v>
                </c:pt>
                <c:pt idx="696">
                  <c:v>7.96</c:v>
                </c:pt>
                <c:pt idx="697">
                  <c:v>7.97</c:v>
                </c:pt>
                <c:pt idx="698">
                  <c:v>7.98</c:v>
                </c:pt>
                <c:pt idx="699">
                  <c:v>7.99</c:v>
                </c:pt>
                <c:pt idx="700">
                  <c:v>8</c:v>
                </c:pt>
                <c:pt idx="701">
                  <c:v>8.01</c:v>
                </c:pt>
                <c:pt idx="702">
                  <c:v>8.02</c:v>
                </c:pt>
                <c:pt idx="703">
                  <c:v>8.0299999999999994</c:v>
                </c:pt>
                <c:pt idx="704">
                  <c:v>8.0399999999999991</c:v>
                </c:pt>
                <c:pt idx="705">
                  <c:v>8.0500000000000007</c:v>
                </c:pt>
                <c:pt idx="706">
                  <c:v>8.06</c:v>
                </c:pt>
                <c:pt idx="707">
                  <c:v>8.07</c:v>
                </c:pt>
                <c:pt idx="708">
                  <c:v>8.08</c:v>
                </c:pt>
                <c:pt idx="709">
                  <c:v>8.09</c:v>
                </c:pt>
                <c:pt idx="710">
                  <c:v>8.1</c:v>
                </c:pt>
                <c:pt idx="711">
                  <c:v>8.11</c:v>
                </c:pt>
                <c:pt idx="712">
                  <c:v>8.1199999999999992</c:v>
                </c:pt>
                <c:pt idx="713">
                  <c:v>8.1300000000000008</c:v>
                </c:pt>
                <c:pt idx="714">
                  <c:v>8.14</c:v>
                </c:pt>
                <c:pt idx="715">
                  <c:v>8.15</c:v>
                </c:pt>
                <c:pt idx="716">
                  <c:v>8.16</c:v>
                </c:pt>
                <c:pt idx="717">
                  <c:v>8.17</c:v>
                </c:pt>
                <c:pt idx="718">
                  <c:v>8.18</c:v>
                </c:pt>
                <c:pt idx="719">
                  <c:v>8.19</c:v>
                </c:pt>
                <c:pt idx="720">
                  <c:v>8.1999999999999993</c:v>
                </c:pt>
                <c:pt idx="721">
                  <c:v>8.2100000000000009</c:v>
                </c:pt>
                <c:pt idx="722">
                  <c:v>8.2200000000000006</c:v>
                </c:pt>
                <c:pt idx="723">
                  <c:v>8.23</c:v>
                </c:pt>
                <c:pt idx="724">
                  <c:v>8.24</c:v>
                </c:pt>
                <c:pt idx="725">
                  <c:v>8.25</c:v>
                </c:pt>
                <c:pt idx="726">
                  <c:v>8.26</c:v>
                </c:pt>
                <c:pt idx="727">
                  <c:v>8.27</c:v>
                </c:pt>
                <c:pt idx="728">
                  <c:v>8.2799999999999994</c:v>
                </c:pt>
                <c:pt idx="729">
                  <c:v>8.2899999999999991</c:v>
                </c:pt>
                <c:pt idx="730">
                  <c:v>8.3000000000000007</c:v>
                </c:pt>
                <c:pt idx="731">
                  <c:v>8.31</c:v>
                </c:pt>
                <c:pt idx="732">
                  <c:v>8.32</c:v>
                </c:pt>
                <c:pt idx="733">
                  <c:v>8.33</c:v>
                </c:pt>
                <c:pt idx="734">
                  <c:v>8.34</c:v>
                </c:pt>
                <c:pt idx="735">
                  <c:v>8.35</c:v>
                </c:pt>
                <c:pt idx="736">
                  <c:v>8.36</c:v>
                </c:pt>
                <c:pt idx="737">
                  <c:v>8.3699999999999992</c:v>
                </c:pt>
                <c:pt idx="738">
                  <c:v>8.3800000000000008</c:v>
                </c:pt>
                <c:pt idx="739">
                  <c:v>8.39</c:v>
                </c:pt>
                <c:pt idx="740">
                  <c:v>8.4</c:v>
                </c:pt>
                <c:pt idx="741">
                  <c:v>8.41</c:v>
                </c:pt>
                <c:pt idx="742">
                  <c:v>8.42</c:v>
                </c:pt>
                <c:pt idx="743">
                  <c:v>8.43</c:v>
                </c:pt>
                <c:pt idx="744">
                  <c:v>8.44</c:v>
                </c:pt>
                <c:pt idx="745">
                  <c:v>8.4499999999999993</c:v>
                </c:pt>
                <c:pt idx="746">
                  <c:v>8.4600000000000009</c:v>
                </c:pt>
                <c:pt idx="747">
                  <c:v>8.4700000000000006</c:v>
                </c:pt>
                <c:pt idx="748">
                  <c:v>8.48</c:v>
                </c:pt>
                <c:pt idx="749">
                  <c:v>8.49</c:v>
                </c:pt>
                <c:pt idx="750">
                  <c:v>8.5</c:v>
                </c:pt>
                <c:pt idx="751">
                  <c:v>8.51</c:v>
                </c:pt>
                <c:pt idx="752">
                  <c:v>8.52</c:v>
                </c:pt>
                <c:pt idx="753">
                  <c:v>8.5299999999999994</c:v>
                </c:pt>
                <c:pt idx="754">
                  <c:v>8.5399999999999991</c:v>
                </c:pt>
                <c:pt idx="755">
                  <c:v>8.5500000000000007</c:v>
                </c:pt>
                <c:pt idx="756">
                  <c:v>8.56</c:v>
                </c:pt>
                <c:pt idx="757">
                  <c:v>8.57</c:v>
                </c:pt>
                <c:pt idx="758">
                  <c:v>8.58</c:v>
                </c:pt>
                <c:pt idx="759">
                  <c:v>8.59</c:v>
                </c:pt>
                <c:pt idx="760">
                  <c:v>8.6</c:v>
                </c:pt>
                <c:pt idx="761">
                  <c:v>8.61</c:v>
                </c:pt>
                <c:pt idx="762">
                  <c:v>8.6199999999999992</c:v>
                </c:pt>
                <c:pt idx="763">
                  <c:v>8.6300000000000008</c:v>
                </c:pt>
                <c:pt idx="764">
                  <c:v>8.64</c:v>
                </c:pt>
                <c:pt idx="765">
                  <c:v>8.65</c:v>
                </c:pt>
                <c:pt idx="766">
                  <c:v>8.66</c:v>
                </c:pt>
                <c:pt idx="767">
                  <c:v>8.67</c:v>
                </c:pt>
                <c:pt idx="768">
                  <c:v>8.68</c:v>
                </c:pt>
                <c:pt idx="769">
                  <c:v>8.69</c:v>
                </c:pt>
                <c:pt idx="770">
                  <c:v>8.6999999999999993</c:v>
                </c:pt>
                <c:pt idx="771">
                  <c:v>8.7100000000000009</c:v>
                </c:pt>
                <c:pt idx="772">
                  <c:v>8.7200000000000006</c:v>
                </c:pt>
                <c:pt idx="773">
                  <c:v>8.73</c:v>
                </c:pt>
                <c:pt idx="774">
                  <c:v>8.74</c:v>
                </c:pt>
                <c:pt idx="775">
                  <c:v>8.75</c:v>
                </c:pt>
                <c:pt idx="776">
                  <c:v>8.76</c:v>
                </c:pt>
                <c:pt idx="777">
                  <c:v>8.77</c:v>
                </c:pt>
                <c:pt idx="778">
                  <c:v>8.7799999999999994</c:v>
                </c:pt>
                <c:pt idx="779">
                  <c:v>8.7899999999999991</c:v>
                </c:pt>
                <c:pt idx="780">
                  <c:v>8.8000000000000007</c:v>
                </c:pt>
                <c:pt idx="781">
                  <c:v>8.81</c:v>
                </c:pt>
                <c:pt idx="782">
                  <c:v>8.82</c:v>
                </c:pt>
                <c:pt idx="783">
                  <c:v>8.83</c:v>
                </c:pt>
                <c:pt idx="784">
                  <c:v>8.84</c:v>
                </c:pt>
                <c:pt idx="785">
                  <c:v>8.85</c:v>
                </c:pt>
                <c:pt idx="786">
                  <c:v>8.86</c:v>
                </c:pt>
                <c:pt idx="787">
                  <c:v>8.8699999999999992</c:v>
                </c:pt>
                <c:pt idx="788">
                  <c:v>8.8800000000000008</c:v>
                </c:pt>
                <c:pt idx="789">
                  <c:v>8.89</c:v>
                </c:pt>
                <c:pt idx="790">
                  <c:v>8.9</c:v>
                </c:pt>
                <c:pt idx="791">
                  <c:v>8.91</c:v>
                </c:pt>
                <c:pt idx="792">
                  <c:v>8.92</c:v>
                </c:pt>
                <c:pt idx="793">
                  <c:v>8.93</c:v>
                </c:pt>
                <c:pt idx="794">
                  <c:v>8.94</c:v>
                </c:pt>
                <c:pt idx="795">
                  <c:v>8.9499999999999993</c:v>
                </c:pt>
                <c:pt idx="796">
                  <c:v>8.9600000000000009</c:v>
                </c:pt>
                <c:pt idx="797">
                  <c:v>8.9700000000000006</c:v>
                </c:pt>
                <c:pt idx="798">
                  <c:v>8.98</c:v>
                </c:pt>
                <c:pt idx="799">
                  <c:v>8.99</c:v>
                </c:pt>
                <c:pt idx="800">
                  <c:v>9</c:v>
                </c:pt>
                <c:pt idx="801">
                  <c:v>9.01</c:v>
                </c:pt>
                <c:pt idx="802">
                  <c:v>9.02</c:v>
                </c:pt>
                <c:pt idx="803">
                  <c:v>9.0299999999999994</c:v>
                </c:pt>
                <c:pt idx="804">
                  <c:v>9.0399999999999991</c:v>
                </c:pt>
                <c:pt idx="805">
                  <c:v>9.0500000000000007</c:v>
                </c:pt>
                <c:pt idx="806">
                  <c:v>9.06</c:v>
                </c:pt>
                <c:pt idx="807">
                  <c:v>9.07</c:v>
                </c:pt>
                <c:pt idx="808">
                  <c:v>9.08</c:v>
                </c:pt>
                <c:pt idx="809">
                  <c:v>9.09</c:v>
                </c:pt>
                <c:pt idx="810">
                  <c:v>9.1</c:v>
                </c:pt>
                <c:pt idx="811">
                  <c:v>9.11</c:v>
                </c:pt>
                <c:pt idx="812">
                  <c:v>9.1199999999999992</c:v>
                </c:pt>
                <c:pt idx="813">
                  <c:v>9.1300000000000008</c:v>
                </c:pt>
                <c:pt idx="814">
                  <c:v>9.14</c:v>
                </c:pt>
                <c:pt idx="815">
                  <c:v>9.15</c:v>
                </c:pt>
                <c:pt idx="816">
                  <c:v>9.16</c:v>
                </c:pt>
                <c:pt idx="817">
                  <c:v>9.17</c:v>
                </c:pt>
                <c:pt idx="818">
                  <c:v>9.18</c:v>
                </c:pt>
                <c:pt idx="819">
                  <c:v>9.19</c:v>
                </c:pt>
                <c:pt idx="820">
                  <c:v>9.1999999999999993</c:v>
                </c:pt>
                <c:pt idx="821">
                  <c:v>9.2100000000000009</c:v>
                </c:pt>
                <c:pt idx="822">
                  <c:v>9.2200000000000006</c:v>
                </c:pt>
                <c:pt idx="823">
                  <c:v>9.23</c:v>
                </c:pt>
                <c:pt idx="824">
                  <c:v>9.24</c:v>
                </c:pt>
                <c:pt idx="825">
                  <c:v>9.25</c:v>
                </c:pt>
                <c:pt idx="826">
                  <c:v>9.26</c:v>
                </c:pt>
                <c:pt idx="827">
                  <c:v>9.27</c:v>
                </c:pt>
                <c:pt idx="828">
                  <c:v>9.2799999999999994</c:v>
                </c:pt>
                <c:pt idx="829">
                  <c:v>9.2899999999999991</c:v>
                </c:pt>
                <c:pt idx="830">
                  <c:v>9.3000000000000007</c:v>
                </c:pt>
                <c:pt idx="831">
                  <c:v>9.31</c:v>
                </c:pt>
                <c:pt idx="832">
                  <c:v>9.32</c:v>
                </c:pt>
                <c:pt idx="833">
                  <c:v>9.33</c:v>
                </c:pt>
                <c:pt idx="834">
                  <c:v>9.34</c:v>
                </c:pt>
                <c:pt idx="835">
                  <c:v>9.35</c:v>
                </c:pt>
                <c:pt idx="836">
                  <c:v>9.36</c:v>
                </c:pt>
                <c:pt idx="837">
                  <c:v>9.3699999999999992</c:v>
                </c:pt>
                <c:pt idx="838">
                  <c:v>9.3800000000000008</c:v>
                </c:pt>
                <c:pt idx="839">
                  <c:v>9.39</c:v>
                </c:pt>
                <c:pt idx="840">
                  <c:v>9.4</c:v>
                </c:pt>
                <c:pt idx="841">
                  <c:v>9.41</c:v>
                </c:pt>
                <c:pt idx="842">
                  <c:v>9.42</c:v>
                </c:pt>
                <c:pt idx="843">
                  <c:v>9.43</c:v>
                </c:pt>
                <c:pt idx="844">
                  <c:v>9.44</c:v>
                </c:pt>
                <c:pt idx="845">
                  <c:v>9.4499999999999993</c:v>
                </c:pt>
                <c:pt idx="846">
                  <c:v>9.4600000000000009</c:v>
                </c:pt>
                <c:pt idx="847">
                  <c:v>9.4700000000000006</c:v>
                </c:pt>
                <c:pt idx="848">
                  <c:v>9.48</c:v>
                </c:pt>
                <c:pt idx="849">
                  <c:v>9.49</c:v>
                </c:pt>
                <c:pt idx="850">
                  <c:v>9.5</c:v>
                </c:pt>
                <c:pt idx="851">
                  <c:v>9.51</c:v>
                </c:pt>
                <c:pt idx="852">
                  <c:v>9.52</c:v>
                </c:pt>
                <c:pt idx="853">
                  <c:v>9.5299999999999994</c:v>
                </c:pt>
                <c:pt idx="854">
                  <c:v>9.5399999999999991</c:v>
                </c:pt>
                <c:pt idx="855">
                  <c:v>9.5500000000000007</c:v>
                </c:pt>
                <c:pt idx="856">
                  <c:v>9.56</c:v>
                </c:pt>
                <c:pt idx="857">
                  <c:v>9.57</c:v>
                </c:pt>
                <c:pt idx="858">
                  <c:v>9.58</c:v>
                </c:pt>
                <c:pt idx="859">
                  <c:v>9.59</c:v>
                </c:pt>
                <c:pt idx="860">
                  <c:v>9.6</c:v>
                </c:pt>
                <c:pt idx="861">
                  <c:v>9.61</c:v>
                </c:pt>
                <c:pt idx="862">
                  <c:v>9.6199999999999992</c:v>
                </c:pt>
                <c:pt idx="863">
                  <c:v>9.6300000000000008</c:v>
                </c:pt>
                <c:pt idx="864">
                  <c:v>9.64</c:v>
                </c:pt>
                <c:pt idx="865">
                  <c:v>9.65</c:v>
                </c:pt>
                <c:pt idx="866">
                  <c:v>9.66</c:v>
                </c:pt>
                <c:pt idx="867">
                  <c:v>9.67</c:v>
                </c:pt>
                <c:pt idx="868">
                  <c:v>9.68</c:v>
                </c:pt>
                <c:pt idx="869">
                  <c:v>9.69</c:v>
                </c:pt>
                <c:pt idx="870">
                  <c:v>9.6999999999999993</c:v>
                </c:pt>
                <c:pt idx="871">
                  <c:v>9.7100000000000009</c:v>
                </c:pt>
                <c:pt idx="872">
                  <c:v>9.7200000000000006</c:v>
                </c:pt>
                <c:pt idx="873">
                  <c:v>9.73</c:v>
                </c:pt>
                <c:pt idx="874">
                  <c:v>9.74</c:v>
                </c:pt>
                <c:pt idx="875">
                  <c:v>9.75</c:v>
                </c:pt>
                <c:pt idx="876">
                  <c:v>9.76</c:v>
                </c:pt>
                <c:pt idx="877">
                  <c:v>9.77</c:v>
                </c:pt>
                <c:pt idx="878">
                  <c:v>9.7799999999999994</c:v>
                </c:pt>
                <c:pt idx="879">
                  <c:v>9.7899999999999991</c:v>
                </c:pt>
                <c:pt idx="880">
                  <c:v>9.8000000000000007</c:v>
                </c:pt>
                <c:pt idx="881">
                  <c:v>9.81</c:v>
                </c:pt>
                <c:pt idx="882">
                  <c:v>9.82</c:v>
                </c:pt>
                <c:pt idx="883">
                  <c:v>9.83</c:v>
                </c:pt>
                <c:pt idx="884">
                  <c:v>9.84</c:v>
                </c:pt>
                <c:pt idx="885">
                  <c:v>9.85</c:v>
                </c:pt>
                <c:pt idx="886">
                  <c:v>9.86</c:v>
                </c:pt>
                <c:pt idx="887">
                  <c:v>9.8699999999999992</c:v>
                </c:pt>
                <c:pt idx="888">
                  <c:v>9.8800000000000008</c:v>
                </c:pt>
                <c:pt idx="889">
                  <c:v>9.89</c:v>
                </c:pt>
                <c:pt idx="890">
                  <c:v>9.9</c:v>
                </c:pt>
                <c:pt idx="891">
                  <c:v>9.91</c:v>
                </c:pt>
                <c:pt idx="892">
                  <c:v>9.92</c:v>
                </c:pt>
                <c:pt idx="893">
                  <c:v>9.93</c:v>
                </c:pt>
                <c:pt idx="894">
                  <c:v>9.94</c:v>
                </c:pt>
                <c:pt idx="895">
                  <c:v>9.9499999999999993</c:v>
                </c:pt>
                <c:pt idx="896">
                  <c:v>9.9600000000000009</c:v>
                </c:pt>
                <c:pt idx="897">
                  <c:v>9.9700000000000006</c:v>
                </c:pt>
                <c:pt idx="898">
                  <c:v>9.98</c:v>
                </c:pt>
                <c:pt idx="899">
                  <c:v>9.99</c:v>
                </c:pt>
                <c:pt idx="900">
                  <c:v>10</c:v>
                </c:pt>
                <c:pt idx="901">
                  <c:v>10.01</c:v>
                </c:pt>
                <c:pt idx="902">
                  <c:v>10.02</c:v>
                </c:pt>
                <c:pt idx="903">
                  <c:v>10.029999999999999</c:v>
                </c:pt>
                <c:pt idx="904">
                  <c:v>10.039999999999999</c:v>
                </c:pt>
                <c:pt idx="905">
                  <c:v>10.050000000000001</c:v>
                </c:pt>
                <c:pt idx="906">
                  <c:v>10.06</c:v>
                </c:pt>
                <c:pt idx="907">
                  <c:v>10.07</c:v>
                </c:pt>
                <c:pt idx="908">
                  <c:v>10.08</c:v>
                </c:pt>
                <c:pt idx="909">
                  <c:v>10.09</c:v>
                </c:pt>
                <c:pt idx="910">
                  <c:v>10.1</c:v>
                </c:pt>
                <c:pt idx="911">
                  <c:v>10.11</c:v>
                </c:pt>
                <c:pt idx="912">
                  <c:v>10.119999999999999</c:v>
                </c:pt>
                <c:pt idx="913">
                  <c:v>10.130000000000001</c:v>
                </c:pt>
                <c:pt idx="914">
                  <c:v>10.14</c:v>
                </c:pt>
                <c:pt idx="915">
                  <c:v>10.15</c:v>
                </c:pt>
                <c:pt idx="916">
                  <c:v>10.16</c:v>
                </c:pt>
                <c:pt idx="917">
                  <c:v>10.17</c:v>
                </c:pt>
                <c:pt idx="918">
                  <c:v>10.18</c:v>
                </c:pt>
                <c:pt idx="919">
                  <c:v>10.19</c:v>
                </c:pt>
                <c:pt idx="920">
                  <c:v>10.199999999999999</c:v>
                </c:pt>
                <c:pt idx="921">
                  <c:v>10.210000000000001</c:v>
                </c:pt>
                <c:pt idx="922">
                  <c:v>10.220000000000001</c:v>
                </c:pt>
                <c:pt idx="923">
                  <c:v>10.23</c:v>
                </c:pt>
                <c:pt idx="924">
                  <c:v>10.24</c:v>
                </c:pt>
                <c:pt idx="925">
                  <c:v>10.25</c:v>
                </c:pt>
                <c:pt idx="926">
                  <c:v>10.26</c:v>
                </c:pt>
                <c:pt idx="927">
                  <c:v>10.27</c:v>
                </c:pt>
                <c:pt idx="928">
                  <c:v>10.28</c:v>
                </c:pt>
                <c:pt idx="929">
                  <c:v>10.29</c:v>
                </c:pt>
                <c:pt idx="930">
                  <c:v>10.3</c:v>
                </c:pt>
                <c:pt idx="931">
                  <c:v>10.31</c:v>
                </c:pt>
                <c:pt idx="932">
                  <c:v>10.32</c:v>
                </c:pt>
                <c:pt idx="933">
                  <c:v>10.33</c:v>
                </c:pt>
                <c:pt idx="934">
                  <c:v>10.34</c:v>
                </c:pt>
                <c:pt idx="935">
                  <c:v>10.35</c:v>
                </c:pt>
                <c:pt idx="936">
                  <c:v>10.36</c:v>
                </c:pt>
                <c:pt idx="937">
                  <c:v>10.37</c:v>
                </c:pt>
                <c:pt idx="938">
                  <c:v>10.38</c:v>
                </c:pt>
                <c:pt idx="939">
                  <c:v>10.39</c:v>
                </c:pt>
                <c:pt idx="940">
                  <c:v>10.4</c:v>
                </c:pt>
                <c:pt idx="941">
                  <c:v>10.41</c:v>
                </c:pt>
                <c:pt idx="942">
                  <c:v>10.42</c:v>
                </c:pt>
                <c:pt idx="943">
                  <c:v>10.43</c:v>
                </c:pt>
                <c:pt idx="944">
                  <c:v>10.44</c:v>
                </c:pt>
                <c:pt idx="945">
                  <c:v>10.45</c:v>
                </c:pt>
                <c:pt idx="946">
                  <c:v>10.46</c:v>
                </c:pt>
                <c:pt idx="947">
                  <c:v>10.47</c:v>
                </c:pt>
                <c:pt idx="948">
                  <c:v>10.48</c:v>
                </c:pt>
                <c:pt idx="949">
                  <c:v>10.49</c:v>
                </c:pt>
                <c:pt idx="950">
                  <c:v>10.5</c:v>
                </c:pt>
                <c:pt idx="951">
                  <c:v>10.51</c:v>
                </c:pt>
                <c:pt idx="952">
                  <c:v>10.52</c:v>
                </c:pt>
                <c:pt idx="953">
                  <c:v>10.53</c:v>
                </c:pt>
                <c:pt idx="954">
                  <c:v>10.54</c:v>
                </c:pt>
                <c:pt idx="955">
                  <c:v>10.55</c:v>
                </c:pt>
                <c:pt idx="956">
                  <c:v>10.56</c:v>
                </c:pt>
                <c:pt idx="957">
                  <c:v>10.57</c:v>
                </c:pt>
                <c:pt idx="958">
                  <c:v>10.58</c:v>
                </c:pt>
                <c:pt idx="959">
                  <c:v>10.59</c:v>
                </c:pt>
                <c:pt idx="960">
                  <c:v>10.6</c:v>
                </c:pt>
                <c:pt idx="961">
                  <c:v>10.61</c:v>
                </c:pt>
                <c:pt idx="962">
                  <c:v>10.62</c:v>
                </c:pt>
                <c:pt idx="963">
                  <c:v>10.63</c:v>
                </c:pt>
                <c:pt idx="964">
                  <c:v>10.64</c:v>
                </c:pt>
                <c:pt idx="965">
                  <c:v>10.65</c:v>
                </c:pt>
                <c:pt idx="966">
                  <c:v>10.66</c:v>
                </c:pt>
                <c:pt idx="967">
                  <c:v>10.67</c:v>
                </c:pt>
                <c:pt idx="968">
                  <c:v>10.68</c:v>
                </c:pt>
                <c:pt idx="969">
                  <c:v>10.69</c:v>
                </c:pt>
                <c:pt idx="970">
                  <c:v>10.7</c:v>
                </c:pt>
                <c:pt idx="971">
                  <c:v>10.71</c:v>
                </c:pt>
                <c:pt idx="972">
                  <c:v>10.72</c:v>
                </c:pt>
                <c:pt idx="973">
                  <c:v>10.73</c:v>
                </c:pt>
                <c:pt idx="974">
                  <c:v>10.74</c:v>
                </c:pt>
                <c:pt idx="975">
                  <c:v>10.75</c:v>
                </c:pt>
                <c:pt idx="976">
                  <c:v>10.76</c:v>
                </c:pt>
                <c:pt idx="977">
                  <c:v>10.77</c:v>
                </c:pt>
                <c:pt idx="978">
                  <c:v>10.78</c:v>
                </c:pt>
                <c:pt idx="979">
                  <c:v>10.79</c:v>
                </c:pt>
                <c:pt idx="980">
                  <c:v>10.8</c:v>
                </c:pt>
                <c:pt idx="981">
                  <c:v>10.81</c:v>
                </c:pt>
                <c:pt idx="982">
                  <c:v>10.82</c:v>
                </c:pt>
                <c:pt idx="983">
                  <c:v>10.83</c:v>
                </c:pt>
                <c:pt idx="984">
                  <c:v>10.84</c:v>
                </c:pt>
                <c:pt idx="985">
                  <c:v>10.85</c:v>
                </c:pt>
                <c:pt idx="986">
                  <c:v>10.86</c:v>
                </c:pt>
                <c:pt idx="987">
                  <c:v>10.87</c:v>
                </c:pt>
                <c:pt idx="988">
                  <c:v>10.88</c:v>
                </c:pt>
                <c:pt idx="989">
                  <c:v>10.89</c:v>
                </c:pt>
                <c:pt idx="990">
                  <c:v>10.9</c:v>
                </c:pt>
                <c:pt idx="991">
                  <c:v>10.91</c:v>
                </c:pt>
                <c:pt idx="992">
                  <c:v>10.92</c:v>
                </c:pt>
                <c:pt idx="993">
                  <c:v>10.93</c:v>
                </c:pt>
                <c:pt idx="994">
                  <c:v>10.94</c:v>
                </c:pt>
                <c:pt idx="995">
                  <c:v>10.95</c:v>
                </c:pt>
                <c:pt idx="996">
                  <c:v>10.96</c:v>
                </c:pt>
                <c:pt idx="997">
                  <c:v>10.97</c:v>
                </c:pt>
                <c:pt idx="998">
                  <c:v>10.98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C6-4514-9DA0-2B2FA29A8629}"/>
            </c:ext>
          </c:extLst>
        </c:ser>
        <c:ser>
          <c:idx val="6"/>
          <c:order val="6"/>
          <c:spPr>
            <a:ln w="15875">
              <a:solidFill>
                <a:sysClr val="windowText" lastClr="000000"/>
              </a:solidFill>
            </a:ln>
          </c:spPr>
          <c:marker>
            <c:symbol val="circle"/>
            <c:size val="7"/>
            <c:spPr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'SPT2 (from N30 to qc equiv.) '!$C$6:$C$33</c:f>
              <c:numCache>
                <c:formatCode>0</c:formatCode>
                <c:ptCount val="28"/>
                <c:pt idx="0">
                  <c:v>1.54904735331634</c:v>
                </c:pt>
                <c:pt idx="1">
                  <c:v>3.4927056760204001</c:v>
                </c:pt>
                <c:pt idx="2">
                  <c:v>11.8836694834184</c:v>
                </c:pt>
                <c:pt idx="3">
                  <c:v>2.8928172831632599</c:v>
                </c:pt>
                <c:pt idx="4">
                  <c:v>4.4458506058673501</c:v>
                </c:pt>
                <c:pt idx="5">
                  <c:v>0.92075892857141906</c:v>
                </c:pt>
                <c:pt idx="6">
                  <c:v>2.8664102359693899</c:v>
                </c:pt>
                <c:pt idx="7">
                  <c:v>17.7011918048469</c:v>
                </c:pt>
                <c:pt idx="8">
                  <c:v>18.278659119897998</c:v>
                </c:pt>
                <c:pt idx="9">
                  <c:v>14.755062181122399</c:v>
                </c:pt>
                <c:pt idx="10">
                  <c:v>30.17578125</c:v>
                </c:pt>
                <c:pt idx="11">
                  <c:v>29.777184311224499</c:v>
                </c:pt>
                <c:pt idx="12">
                  <c:v>9.64305644132655</c:v>
                </c:pt>
                <c:pt idx="13">
                  <c:v>19.588050063775501</c:v>
                </c:pt>
                <c:pt idx="14">
                  <c:v>27.773238201530599</c:v>
                </c:pt>
                <c:pt idx="15">
                  <c:v>30.293865593112201</c:v>
                </c:pt>
                <c:pt idx="16">
                  <c:v>25.198800223214299</c:v>
                </c:pt>
                <c:pt idx="17">
                  <c:v>37.488042091836697</c:v>
                </c:pt>
                <c:pt idx="18">
                  <c:v>37.667908960459201</c:v>
                </c:pt>
                <c:pt idx="19">
                  <c:v>24.368722098214299</c:v>
                </c:pt>
                <c:pt idx="20">
                  <c:v>30.6022799744898</c:v>
                </c:pt>
                <c:pt idx="21">
                  <c:v>19.255719866071399</c:v>
                </c:pt>
                <c:pt idx="22">
                  <c:v>33.6924027423469</c:v>
                </c:pt>
                <c:pt idx="23">
                  <c:v>33.870276626275498</c:v>
                </c:pt>
                <c:pt idx="24">
                  <c:v>51.041832748724502</c:v>
                </c:pt>
                <c:pt idx="25">
                  <c:v>10.398397640306101</c:v>
                </c:pt>
                <c:pt idx="26">
                  <c:v>34.992825255101998</c:v>
                </c:pt>
                <c:pt idx="27">
                  <c:v>94.740015146683604</c:v>
                </c:pt>
              </c:numCache>
            </c:numRef>
          </c:xVal>
          <c:yVal>
            <c:numRef>
              <c:f>'SPT2 (from N30 to qc equiv.) '!$B$6:$B$33</c:f>
              <c:numCache>
                <c:formatCode>0.0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FC6-4514-9DA0-2B2FA29A8629}"/>
            </c:ext>
          </c:extLst>
        </c:ser>
        <c:ser>
          <c:idx val="0"/>
          <c:order val="7"/>
          <c:spPr>
            <a:ln w="9525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'CPTSPT2 Jeff. (CPTeT-IT,Param.)'!$G$3:$G$30</c:f>
              <c:numCache>
                <c:formatCode>General</c:formatCode>
                <c:ptCount val="28"/>
                <c:pt idx="0">
                  <c:v>3</c:v>
                </c:pt>
                <c:pt idx="1">
                  <c:v>7</c:v>
                </c:pt>
                <c:pt idx="2">
                  <c:v>17</c:v>
                </c:pt>
                <c:pt idx="3">
                  <c:v>6</c:v>
                </c:pt>
                <c:pt idx="4">
                  <c:v>9</c:v>
                </c:pt>
                <c:pt idx="5">
                  <c:v>3</c:v>
                </c:pt>
                <c:pt idx="6">
                  <c:v>7</c:v>
                </c:pt>
                <c:pt idx="7">
                  <c:v>24</c:v>
                </c:pt>
                <c:pt idx="8">
                  <c:v>25</c:v>
                </c:pt>
                <c:pt idx="9">
                  <c:v>22</c:v>
                </c:pt>
                <c:pt idx="10">
                  <c:v>36</c:v>
                </c:pt>
                <c:pt idx="11">
                  <c:v>36</c:v>
                </c:pt>
                <c:pt idx="12">
                  <c:v>18</c:v>
                </c:pt>
                <c:pt idx="13">
                  <c:v>29</c:v>
                </c:pt>
                <c:pt idx="14">
                  <c:v>36</c:v>
                </c:pt>
                <c:pt idx="15">
                  <c:v>39</c:v>
                </c:pt>
                <c:pt idx="16">
                  <c:v>35</c:v>
                </c:pt>
                <c:pt idx="17">
                  <c:v>46</c:v>
                </c:pt>
                <c:pt idx="18">
                  <c:v>46</c:v>
                </c:pt>
                <c:pt idx="19">
                  <c:v>36</c:v>
                </c:pt>
                <c:pt idx="20">
                  <c:v>42</c:v>
                </c:pt>
                <c:pt idx="21">
                  <c:v>32</c:v>
                </c:pt>
                <c:pt idx="22">
                  <c:v>45</c:v>
                </c:pt>
                <c:pt idx="23">
                  <c:v>46</c:v>
                </c:pt>
                <c:pt idx="24">
                  <c:v>59</c:v>
                </c:pt>
                <c:pt idx="25">
                  <c:v>24</c:v>
                </c:pt>
                <c:pt idx="26">
                  <c:v>48</c:v>
                </c:pt>
                <c:pt idx="27">
                  <c:v>88</c:v>
                </c:pt>
              </c:numCache>
            </c:numRef>
          </c:xVal>
          <c:yVal>
            <c:numRef>
              <c:f>'CPTSPT2 Jeff. (CPTeT-IT,Param.)'!$A$3:$A$30</c:f>
              <c:numCache>
                <c:formatCode>General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>
                  <c:v>23.17</c:v>
                </c:pt>
                <c:pt idx="21">
                  <c:v>24.82</c:v>
                </c:pt>
                <c:pt idx="22">
                  <c:v>26.29</c:v>
                </c:pt>
                <c:pt idx="23">
                  <c:v>27.86</c:v>
                </c:pt>
                <c:pt idx="24">
                  <c:v>29.29</c:v>
                </c:pt>
                <c:pt idx="25">
                  <c:v>30.94</c:v>
                </c:pt>
                <c:pt idx="26">
                  <c:v>32.28</c:v>
                </c:pt>
                <c:pt idx="27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60-4615-A571-00676DDA7488}"/>
            </c:ext>
          </c:extLst>
        </c:ser>
        <c:ser>
          <c:idx val="5"/>
          <c:order val="8"/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'N30-qc (Comparisons)'!$X$8:$X$35</c:f>
              <c:numCache>
                <c:formatCode>General</c:formatCode>
                <c:ptCount val="28"/>
                <c:pt idx="0">
                  <c:v>3</c:v>
                </c:pt>
                <c:pt idx="1">
                  <c:v>6</c:v>
                </c:pt>
                <c:pt idx="2">
                  <c:v>17</c:v>
                </c:pt>
                <c:pt idx="3">
                  <c:v>5</c:v>
                </c:pt>
                <c:pt idx="4">
                  <c:v>7</c:v>
                </c:pt>
                <c:pt idx="5">
                  <c:v>3</c:v>
                </c:pt>
                <c:pt idx="6">
                  <c:v>5</c:v>
                </c:pt>
                <c:pt idx="7">
                  <c:v>20</c:v>
                </c:pt>
                <c:pt idx="8">
                  <c:v>21</c:v>
                </c:pt>
                <c:pt idx="9">
                  <c:v>18</c:v>
                </c:pt>
                <c:pt idx="10">
                  <c:v>29</c:v>
                </c:pt>
                <c:pt idx="11">
                  <c:v>29</c:v>
                </c:pt>
                <c:pt idx="12">
                  <c:v>14</c:v>
                </c:pt>
                <c:pt idx="13">
                  <c:v>22</c:v>
                </c:pt>
                <c:pt idx="14">
                  <c:v>28</c:v>
                </c:pt>
                <c:pt idx="15">
                  <c:v>30</c:v>
                </c:pt>
                <c:pt idx="16">
                  <c:v>27</c:v>
                </c:pt>
                <c:pt idx="17">
                  <c:v>35</c:v>
                </c:pt>
                <c:pt idx="18">
                  <c:v>35</c:v>
                </c:pt>
                <c:pt idx="19">
                  <c:v>27</c:v>
                </c:pt>
                <c:pt idx="20">
                  <c:v>31</c:v>
                </c:pt>
                <c:pt idx="21">
                  <c:v>24</c:v>
                </c:pt>
                <c:pt idx="22">
                  <c:v>34</c:v>
                </c:pt>
                <c:pt idx="23">
                  <c:v>34</c:v>
                </c:pt>
                <c:pt idx="24">
                  <c:v>44</c:v>
                </c:pt>
                <c:pt idx="25">
                  <c:v>17</c:v>
                </c:pt>
                <c:pt idx="26">
                  <c:v>36</c:v>
                </c:pt>
                <c:pt idx="27">
                  <c:v>58</c:v>
                </c:pt>
              </c:numCache>
            </c:numRef>
          </c:xVal>
          <c:yVal>
            <c:numRef>
              <c:f>'N30-qc (Comparisons)'!$T$8:$T$35</c:f>
              <c:numCache>
                <c:formatCode>General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>
                  <c:v>23.17</c:v>
                </c:pt>
                <c:pt idx="21">
                  <c:v>24.82</c:v>
                </c:pt>
                <c:pt idx="22">
                  <c:v>26.29</c:v>
                </c:pt>
                <c:pt idx="23">
                  <c:v>27.86</c:v>
                </c:pt>
                <c:pt idx="24">
                  <c:v>29.29</c:v>
                </c:pt>
                <c:pt idx="25">
                  <c:v>30.94</c:v>
                </c:pt>
                <c:pt idx="26">
                  <c:v>32.28</c:v>
                </c:pt>
                <c:pt idx="27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3D-4D93-A159-4B55D229C2D5}"/>
            </c:ext>
          </c:extLst>
        </c:ser>
        <c:ser>
          <c:idx val="9"/>
          <c:order val="9"/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'N30-qc (Comparisons)'!$W$8:$W$35</c:f>
              <c:numCache>
                <c:formatCode>General</c:formatCode>
                <c:ptCount val="28"/>
                <c:pt idx="0">
                  <c:v>3</c:v>
                </c:pt>
                <c:pt idx="1">
                  <c:v>6</c:v>
                </c:pt>
                <c:pt idx="2">
                  <c:v>15</c:v>
                </c:pt>
                <c:pt idx="3">
                  <c:v>5</c:v>
                </c:pt>
                <c:pt idx="4">
                  <c:v>8</c:v>
                </c:pt>
                <c:pt idx="5">
                  <c:v>3</c:v>
                </c:pt>
                <c:pt idx="6">
                  <c:v>6</c:v>
                </c:pt>
                <c:pt idx="7">
                  <c:v>22</c:v>
                </c:pt>
                <c:pt idx="8">
                  <c:v>23</c:v>
                </c:pt>
                <c:pt idx="9">
                  <c:v>20</c:v>
                </c:pt>
                <c:pt idx="10">
                  <c:v>33</c:v>
                </c:pt>
                <c:pt idx="11">
                  <c:v>33</c:v>
                </c:pt>
                <c:pt idx="12">
                  <c:v>16</c:v>
                </c:pt>
                <c:pt idx="13">
                  <c:v>26</c:v>
                </c:pt>
                <c:pt idx="14">
                  <c:v>33</c:v>
                </c:pt>
                <c:pt idx="15">
                  <c:v>36</c:v>
                </c:pt>
                <c:pt idx="16">
                  <c:v>32</c:v>
                </c:pt>
                <c:pt idx="17">
                  <c:v>42</c:v>
                </c:pt>
                <c:pt idx="18">
                  <c:v>42</c:v>
                </c:pt>
                <c:pt idx="19">
                  <c:v>33</c:v>
                </c:pt>
                <c:pt idx="20">
                  <c:v>38</c:v>
                </c:pt>
                <c:pt idx="21">
                  <c:v>29</c:v>
                </c:pt>
                <c:pt idx="22">
                  <c:v>41</c:v>
                </c:pt>
                <c:pt idx="23">
                  <c:v>42</c:v>
                </c:pt>
                <c:pt idx="24">
                  <c:v>54</c:v>
                </c:pt>
                <c:pt idx="25">
                  <c:v>22</c:v>
                </c:pt>
                <c:pt idx="26">
                  <c:v>45</c:v>
                </c:pt>
                <c:pt idx="27">
                  <c:v>81</c:v>
                </c:pt>
              </c:numCache>
            </c:numRef>
          </c:xVal>
          <c:yVal>
            <c:numRef>
              <c:f>'N30-qc (Comparisons)'!$T$8:$T$35</c:f>
              <c:numCache>
                <c:formatCode>General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>
                  <c:v>23.17</c:v>
                </c:pt>
                <c:pt idx="21">
                  <c:v>24.82</c:v>
                </c:pt>
                <c:pt idx="22">
                  <c:v>26.29</c:v>
                </c:pt>
                <c:pt idx="23">
                  <c:v>27.86</c:v>
                </c:pt>
                <c:pt idx="24">
                  <c:v>29.29</c:v>
                </c:pt>
                <c:pt idx="25">
                  <c:v>30.94</c:v>
                </c:pt>
                <c:pt idx="26">
                  <c:v>32.28</c:v>
                </c:pt>
                <c:pt idx="27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3D-4D93-A159-4B55D229C2D5}"/>
            </c:ext>
          </c:extLst>
        </c:ser>
        <c:ser>
          <c:idx val="10"/>
          <c:order val="10"/>
          <c:spPr>
            <a:ln w="1270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'N30-qc (Comparisons)'!$V$8:$V$35</c:f>
              <c:numCache>
                <c:formatCode>General</c:formatCode>
                <c:ptCount val="28"/>
                <c:pt idx="0">
                  <c:v>4</c:v>
                </c:pt>
                <c:pt idx="1">
                  <c:v>7</c:v>
                </c:pt>
                <c:pt idx="2">
                  <c:v>17</c:v>
                </c:pt>
                <c:pt idx="3">
                  <c:v>6</c:v>
                </c:pt>
                <c:pt idx="4">
                  <c:v>9</c:v>
                </c:pt>
                <c:pt idx="5">
                  <c:v>3</c:v>
                </c:pt>
                <c:pt idx="6">
                  <c:v>6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29</c:v>
                </c:pt>
                <c:pt idx="11">
                  <c:v>29</c:v>
                </c:pt>
                <c:pt idx="12">
                  <c:v>14</c:v>
                </c:pt>
                <c:pt idx="13">
                  <c:v>21</c:v>
                </c:pt>
                <c:pt idx="14">
                  <c:v>26</c:v>
                </c:pt>
                <c:pt idx="15">
                  <c:v>26</c:v>
                </c:pt>
                <c:pt idx="16">
                  <c:v>23</c:v>
                </c:pt>
                <c:pt idx="17">
                  <c:v>29</c:v>
                </c:pt>
                <c:pt idx="18">
                  <c:v>29</c:v>
                </c:pt>
                <c:pt idx="19">
                  <c:v>22</c:v>
                </c:pt>
                <c:pt idx="20">
                  <c:v>25</c:v>
                </c:pt>
                <c:pt idx="21">
                  <c:v>19</c:v>
                </c:pt>
                <c:pt idx="22">
                  <c:v>26</c:v>
                </c:pt>
                <c:pt idx="23">
                  <c:v>26</c:v>
                </c:pt>
                <c:pt idx="24">
                  <c:v>32</c:v>
                </c:pt>
                <c:pt idx="25">
                  <c:v>13</c:v>
                </c:pt>
                <c:pt idx="26">
                  <c:v>26</c:v>
                </c:pt>
                <c:pt idx="27">
                  <c:v>45</c:v>
                </c:pt>
              </c:numCache>
            </c:numRef>
          </c:xVal>
          <c:yVal>
            <c:numRef>
              <c:f>'N30-qc (Comparisons)'!$T$8:$T$35</c:f>
              <c:numCache>
                <c:formatCode>General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>
                  <c:v>23.17</c:v>
                </c:pt>
                <c:pt idx="21">
                  <c:v>24.82</c:v>
                </c:pt>
                <c:pt idx="22">
                  <c:v>26.29</c:v>
                </c:pt>
                <c:pt idx="23">
                  <c:v>27.86</c:v>
                </c:pt>
                <c:pt idx="24">
                  <c:v>29.29</c:v>
                </c:pt>
                <c:pt idx="25">
                  <c:v>30.94</c:v>
                </c:pt>
                <c:pt idx="26">
                  <c:v>32.28</c:v>
                </c:pt>
                <c:pt idx="27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3D-4D93-A159-4B55D229C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723264"/>
        <c:axId val="451725568"/>
      </c:scatterChart>
      <c:valAx>
        <c:axId val="451723264"/>
        <c:scaling>
          <c:orientation val="minMax"/>
          <c:max val="60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/>
                  <a:t>N</a:t>
                </a:r>
                <a:r>
                  <a:rPr lang="en-GB" sz="1400" baseline="-25000"/>
                  <a:t>30</a:t>
                </a:r>
                <a:r>
                  <a:rPr lang="en-GB" sz="1200" baseline="-25000"/>
                  <a:t> </a:t>
                </a:r>
                <a:r>
                  <a:rPr lang="en-GB" sz="1200" baseline="-25000">
                    <a:effectLst/>
                  </a:rPr>
                  <a:t> </a:t>
                </a:r>
                <a:r>
                  <a:rPr lang="en-GB" sz="1400" baseline="-25000">
                    <a:solidFill>
                      <a:srgbClr val="FF0000"/>
                    </a:solidFill>
                  </a:rPr>
                  <a:t> </a:t>
                </a:r>
                <a:r>
                  <a:rPr lang="en-GB" sz="1200">
                    <a:solidFill>
                      <a:sysClr val="windowText" lastClr="000000"/>
                    </a:solidFill>
                  </a:rPr>
                  <a:t>[blows/0.3m</a:t>
                </a:r>
                <a:r>
                  <a:rPr lang="en-GB" sz="1200"/>
                  <a:t>] </a:t>
                </a:r>
              </a:p>
            </c:rich>
          </c:tx>
          <c:layout>
            <c:manualLayout>
              <c:xMode val="edge"/>
              <c:yMode val="edge"/>
              <c:x val="0.4819293939383551"/>
              <c:y val="1.3237031304382222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1725568"/>
        <c:crosses val="autoZero"/>
        <c:crossBetween val="midCat"/>
        <c:majorUnit val="10"/>
        <c:minorUnit val="1"/>
      </c:valAx>
      <c:valAx>
        <c:axId val="451725568"/>
        <c:scaling>
          <c:orientation val="maxMin"/>
          <c:max val="34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Depth (m)</a:t>
                </a:r>
              </a:p>
            </c:rich>
          </c:tx>
          <c:layout>
            <c:manualLayout>
              <c:xMode val="edge"/>
              <c:yMode val="edge"/>
              <c:x val="2.1059783034078992E-2"/>
              <c:y val="0.46296363447990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n-US"/>
          </a:p>
        </c:txPr>
        <c:crossAx val="451723264"/>
        <c:crossesAt val="0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75" b="0" i="0" u="none" strike="noStrike" baseline="0">
          <a:solidFill>
            <a:schemeClr val="tx1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438735177865613"/>
          <c:y val="0.11507951373325083"/>
          <c:w val="0.83399209486166004"/>
          <c:h val="0.84656194010667285"/>
        </c:manualLayout>
      </c:layout>
      <c:scatterChart>
        <c:scatterStyle val="lineMarker"/>
        <c:varyColors val="0"/>
        <c:ser>
          <c:idx val="8"/>
          <c:order val="0"/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dPt>
            <c:idx val="0"/>
            <c:marker>
              <c:symbol val="diamond"/>
              <c:size val="6"/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BAA-40C5-9E09-735B112AC24B}"/>
              </c:ext>
            </c:extLst>
          </c:dPt>
          <c:xVal>
            <c:numRef>
              <c:f>'[1] PHI, M, Vs Plots'!$Q$44</c:f>
              <c:numCache>
                <c:formatCode>General</c:formatCode>
                <c:ptCount val="1"/>
              </c:numCache>
            </c:numRef>
          </c:xVal>
          <c:smooth val="0"/>
          <c:extLst>
            <c:ext xmlns:c16="http://schemas.microsoft.com/office/drawing/2014/chart" uri="{C3380CC4-5D6E-409C-BE32-E72D297353CC}">
              <c16:uniqueId val="{00000001-9BAA-40C5-9E09-735B112AC24B}"/>
            </c:ext>
          </c:extLst>
        </c:ser>
        <c:ser>
          <c:idx val="1"/>
          <c:order val="1"/>
          <c:spPr>
            <a:ln w="25400">
              <a:solidFill>
                <a:srgbClr val="006600"/>
              </a:solidFill>
              <a:prstDash val="sysDot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9BAA-40C5-9E09-735B112AC24B}"/>
            </c:ext>
          </c:extLst>
        </c:ser>
        <c:ser>
          <c:idx val="3"/>
          <c:order val="2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3-9BAA-40C5-9E09-735B112AC24B}"/>
            </c:ext>
          </c:extLst>
        </c:ser>
        <c:ser>
          <c:idx val="4"/>
          <c:order val="3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4-9BAA-40C5-9E09-735B112AC24B}"/>
            </c:ext>
          </c:extLst>
        </c:ser>
        <c:ser>
          <c:idx val="2"/>
          <c:order val="4"/>
          <c:spPr>
            <a:ln w="15875">
              <a:solidFill>
                <a:srgbClr val="FF0066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5-9BAA-40C5-9E09-735B112AC24B}"/>
            </c:ext>
          </c:extLst>
        </c:ser>
        <c:ser>
          <c:idx val="0"/>
          <c:order val="5"/>
          <c:spPr>
            <a:ln w="12700">
              <a:solidFill>
                <a:srgbClr val="0033CC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rgbClr val="0033CC"/>
                </a:solidFill>
              </a:ln>
            </c:spPr>
          </c:marker>
          <c:xVal>
            <c:numRef>
              <c:f>'SPT2 (from N30 to qc equiv.) '!$Q$6:$Q$33</c:f>
              <c:numCache>
                <c:formatCode>0.0</c:formatCode>
                <c:ptCount val="28"/>
                <c:pt idx="0">
                  <c:v>0.68696882625333322</c:v>
                </c:pt>
                <c:pt idx="1">
                  <c:v>1.5489390389307858</c:v>
                </c:pt>
                <c:pt idx="2">
                  <c:v>6.8072758888711915</c:v>
                </c:pt>
                <c:pt idx="3">
                  <c:v>1.2829015777506627</c:v>
                </c:pt>
                <c:pt idx="4">
                  <c:v>1.9716380947759546</c:v>
                </c:pt>
                <c:pt idx="5">
                  <c:v>0.4083365683229771</c:v>
                </c:pt>
                <c:pt idx="6">
                  <c:v>1.2711906263864248</c:v>
                </c:pt>
                <c:pt idx="7">
                  <c:v>10.139704436037299</c:v>
                </c:pt>
                <c:pt idx="8">
                  <c:v>10.47049277846331</c:v>
                </c:pt>
                <c:pt idx="9">
                  <c:v>8.4520845320125044</c:v>
                </c:pt>
                <c:pt idx="10">
                  <c:v>17.285474694293477</c:v>
                </c:pt>
                <c:pt idx="11">
                  <c:v>17.057147969581859</c:v>
                </c:pt>
                <c:pt idx="12">
                  <c:v>5.5237942875859698</c:v>
                </c:pt>
                <c:pt idx="13">
                  <c:v>11.220546069140966</c:v>
                </c:pt>
                <c:pt idx="14">
                  <c:v>15.909235361094158</c:v>
                </c:pt>
                <c:pt idx="15">
                  <c:v>17.35311648648927</c:v>
                </c:pt>
                <c:pt idx="16">
                  <c:v>14.434530127862974</c:v>
                </c:pt>
                <c:pt idx="17">
                  <c:v>21.474128459128195</c:v>
                </c:pt>
                <c:pt idx="18">
                  <c:v>21.577160893654344</c:v>
                </c:pt>
                <c:pt idx="19">
                  <c:v>13.959039723651017</c:v>
                </c:pt>
                <c:pt idx="20">
                  <c:v>17.52978428973492</c:v>
                </c:pt>
                <c:pt idx="21">
                  <c:v>11.030178662412638</c:v>
                </c:pt>
                <c:pt idx="22">
                  <c:v>19.299887223061756</c:v>
                </c:pt>
                <c:pt idx="23">
                  <c:v>19.401778023964333</c:v>
                </c:pt>
                <c:pt idx="24">
                  <c:v>29.238093324541097</c:v>
                </c:pt>
                <c:pt idx="25">
                  <c:v>4.6114633013531385</c:v>
                </c:pt>
                <c:pt idx="26">
                  <c:v>20.044803162433428</c:v>
                </c:pt>
                <c:pt idx="27">
                  <c:v>54.269552154676362</c:v>
                </c:pt>
              </c:numCache>
            </c:numRef>
          </c:xVal>
          <c:yVal>
            <c:numRef>
              <c:f>'SPT2 (from N30 to qc equiv.) '!$B$6:$B$33</c:f>
              <c:numCache>
                <c:formatCode>0.0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BAA-40C5-9E09-735B112AC24B}"/>
            </c:ext>
          </c:extLst>
        </c:ser>
        <c:ser>
          <c:idx val="5"/>
          <c:order val="6"/>
          <c:tx>
            <c:strRef>
              <c:f>'SPT2 (from N30 to qc equiv.) '!$R$6:$R$33</c:f>
              <c:strCache>
                <c:ptCount val="28"/>
                <c:pt idx="0">
                  <c:v>0.8</c:v>
                </c:pt>
                <c:pt idx="1">
                  <c:v>1.7</c:v>
                </c:pt>
                <c:pt idx="2">
                  <c:v>7.0</c:v>
                </c:pt>
                <c:pt idx="3">
                  <c:v>1.3</c:v>
                </c:pt>
                <c:pt idx="4">
                  <c:v>1.9</c:v>
                </c:pt>
                <c:pt idx="5">
                  <c:v>0.4</c:v>
                </c:pt>
                <c:pt idx="6">
                  <c:v>1.1</c:v>
                </c:pt>
                <c:pt idx="7">
                  <c:v>8.2</c:v>
                </c:pt>
                <c:pt idx="8">
                  <c:v>8.2</c:v>
                </c:pt>
                <c:pt idx="9">
                  <c:v>6.4</c:v>
                </c:pt>
                <c:pt idx="10">
                  <c:v>12.5</c:v>
                </c:pt>
                <c:pt idx="11">
                  <c:v>11.9</c:v>
                </c:pt>
                <c:pt idx="12">
                  <c:v>3.6</c:v>
                </c:pt>
                <c:pt idx="13">
                  <c:v>6.9</c:v>
                </c:pt>
                <c:pt idx="14">
                  <c:v>9.2</c:v>
                </c:pt>
                <c:pt idx="15">
                  <c:v>9.4</c:v>
                </c:pt>
                <c:pt idx="16">
                  <c:v>7.4</c:v>
                </c:pt>
                <c:pt idx="17">
                  <c:v>10.5</c:v>
                </c:pt>
                <c:pt idx="18">
                  <c:v>10.1</c:v>
                </c:pt>
                <c:pt idx="19">
                  <c:v>6.2</c:v>
                </c:pt>
                <c:pt idx="20">
                  <c:v>7.5</c:v>
                </c:pt>
                <c:pt idx="21">
                  <c:v>4.5</c:v>
                </c:pt>
                <c:pt idx="22">
                  <c:v>7.6</c:v>
                </c:pt>
                <c:pt idx="23">
                  <c:v>7.3</c:v>
                </c:pt>
                <c:pt idx="24">
                  <c:v>10.6</c:v>
                </c:pt>
                <c:pt idx="25">
                  <c:v>1.7</c:v>
                </c:pt>
                <c:pt idx="26">
                  <c:v>6.8</c:v>
                </c:pt>
                <c:pt idx="27">
                  <c:v>14.2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'SPT2 (from N30 to qc equiv.) '!$R$6:$R$33</c:f>
              <c:numCache>
                <c:formatCode>0.0</c:formatCode>
                <c:ptCount val="28"/>
                <c:pt idx="0">
                  <c:v>0.81109376617495543</c:v>
                </c:pt>
                <c:pt idx="1">
                  <c:v>1.7168411382410067</c:v>
                </c:pt>
                <c:pt idx="2">
                  <c:v>6.9651193382626655</c:v>
                </c:pt>
                <c:pt idx="3">
                  <c:v>1.3042857919892072</c:v>
                </c:pt>
                <c:pt idx="4">
                  <c:v>1.8979199100757387</c:v>
                </c:pt>
                <c:pt idx="5">
                  <c:v>0.37322420283436297</c:v>
                </c:pt>
                <c:pt idx="6">
                  <c:v>1.1173469587845795</c:v>
                </c:pt>
                <c:pt idx="7">
                  <c:v>8.2457840409359271</c:v>
                </c:pt>
                <c:pt idx="8">
                  <c:v>8.1752605810087111</c:v>
                </c:pt>
                <c:pt idx="9">
                  <c:v>6.3605978243195151</c:v>
                </c:pt>
                <c:pt idx="10">
                  <c:v>12.499500531770458</c:v>
                </c:pt>
                <c:pt idx="11">
                  <c:v>11.920081243856016</c:v>
                </c:pt>
                <c:pt idx="12">
                  <c:v>3.6030254781635991</c:v>
                </c:pt>
                <c:pt idx="13">
                  <c:v>6.8870219562644355</c:v>
                </c:pt>
                <c:pt idx="14">
                  <c:v>9.1570345960700585</c:v>
                </c:pt>
                <c:pt idx="15">
                  <c:v>9.3875186470384797</c:v>
                </c:pt>
                <c:pt idx="16">
                  <c:v>7.3997786023859913</c:v>
                </c:pt>
                <c:pt idx="17">
                  <c:v>10.506971864719679</c:v>
                </c:pt>
                <c:pt idx="18">
                  <c:v>10.097291919011784</c:v>
                </c:pt>
                <c:pt idx="19">
                  <c:v>6.217631256620761</c:v>
                </c:pt>
                <c:pt idx="20">
                  <c:v>7.4779091673913172</c:v>
                </c:pt>
                <c:pt idx="21">
                  <c:v>4.4922830082373126</c:v>
                </c:pt>
                <c:pt idx="22">
                  <c:v>7.5552587052987921</c:v>
                </c:pt>
                <c:pt idx="23">
                  <c:v>7.2948856422481114</c:v>
                </c:pt>
                <c:pt idx="24">
                  <c:v>10.60976209435616</c:v>
                </c:pt>
                <c:pt idx="25">
                  <c:v>1.6621219130989768</c:v>
                </c:pt>
                <c:pt idx="26">
                  <c:v>6.7786525834300804</c:v>
                </c:pt>
                <c:pt idx="27">
                  <c:v>14.150197157320415</c:v>
                </c:pt>
              </c:numCache>
            </c:numRef>
          </c:xVal>
          <c:yVal>
            <c:numRef>
              <c:f>'SPT2 (from N30 to qc equiv.) '!$B$6:$B$33</c:f>
              <c:numCache>
                <c:formatCode>0.0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BAA-40C5-9E09-735B112AC24B}"/>
            </c:ext>
          </c:extLst>
        </c:ser>
        <c:ser>
          <c:idx val="6"/>
          <c:order val="7"/>
          <c:spPr>
            <a:ln w="12700">
              <a:solidFill>
                <a:srgbClr val="FF6600"/>
              </a:solidFill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FF6600"/>
                </a:solidFill>
              </a:ln>
            </c:spPr>
          </c:marker>
          <c:xVal>
            <c:numRef>
              <c:f>'SPT2 (from N30 to qc equiv.) '!$S$6:$S$33</c:f>
              <c:numCache>
                <c:formatCode>0.0</c:formatCode>
                <c:ptCount val="28"/>
                <c:pt idx="0">
                  <c:v>0.77452367665817001</c:v>
                </c:pt>
                <c:pt idx="1">
                  <c:v>1.7463528380102</c:v>
                </c:pt>
                <c:pt idx="2">
                  <c:v>5.9418347417091999</c:v>
                </c:pt>
                <c:pt idx="3">
                  <c:v>1.44640864158163</c:v>
                </c:pt>
                <c:pt idx="4">
                  <c:v>2.2229253029336751</c:v>
                </c:pt>
                <c:pt idx="5">
                  <c:v>0.46037946428570953</c:v>
                </c:pt>
                <c:pt idx="6">
                  <c:v>1.433205117984695</c:v>
                </c:pt>
                <c:pt idx="7">
                  <c:v>8.85059590242345</c:v>
                </c:pt>
                <c:pt idx="8">
                  <c:v>9.1393295599489992</c:v>
                </c:pt>
                <c:pt idx="9">
                  <c:v>7.3775310905611997</c:v>
                </c:pt>
                <c:pt idx="10">
                  <c:v>15.087890625</c:v>
                </c:pt>
                <c:pt idx="11">
                  <c:v>14.888592155612249</c:v>
                </c:pt>
                <c:pt idx="12">
                  <c:v>4.821528220663275</c:v>
                </c:pt>
                <c:pt idx="13">
                  <c:v>9.7940250318877506</c:v>
                </c:pt>
                <c:pt idx="14">
                  <c:v>13.8866191007653</c:v>
                </c:pt>
                <c:pt idx="15">
                  <c:v>15.146932796556101</c:v>
                </c:pt>
                <c:pt idx="16">
                  <c:v>12.599400111607149</c:v>
                </c:pt>
                <c:pt idx="17">
                  <c:v>18.744021045918348</c:v>
                </c:pt>
                <c:pt idx="18">
                  <c:v>18.8339544802296</c:v>
                </c:pt>
                <c:pt idx="19">
                  <c:v>12.184361049107149</c:v>
                </c:pt>
                <c:pt idx="20">
                  <c:v>15.3011399872449</c:v>
                </c:pt>
                <c:pt idx="21">
                  <c:v>9.6278599330356993</c:v>
                </c:pt>
                <c:pt idx="22">
                  <c:v>16.84620137117345</c:v>
                </c:pt>
                <c:pt idx="23">
                  <c:v>16.935138313137749</c:v>
                </c:pt>
                <c:pt idx="24">
                  <c:v>25.520916374362251</c:v>
                </c:pt>
                <c:pt idx="25">
                  <c:v>5.1991988201530503</c:v>
                </c:pt>
                <c:pt idx="26">
                  <c:v>17.496412627550999</c:v>
                </c:pt>
                <c:pt idx="27">
                  <c:v>47.370007573341802</c:v>
                </c:pt>
              </c:numCache>
            </c:numRef>
          </c:xVal>
          <c:yVal>
            <c:numRef>
              <c:f>'SPT2 (from N30 to qc equiv.) '!$B$6:$B$33</c:f>
              <c:numCache>
                <c:formatCode>0.0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BAA-40C5-9E09-735B112AC24B}"/>
            </c:ext>
          </c:extLst>
        </c:ser>
        <c:ser>
          <c:idx val="7"/>
          <c:order val="8"/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'SPT2 (from N30 to qc equiv.) '!$T$6:$T$33</c:f>
              <c:numCache>
                <c:formatCode>0.0</c:formatCode>
                <c:ptCount val="28"/>
                <c:pt idx="0">
                  <c:v>0.87460725453858812</c:v>
                </c:pt>
                <c:pt idx="1">
                  <c:v>1.7142295970399151</c:v>
                </c:pt>
                <c:pt idx="2">
                  <c:v>6.8063556931414428</c:v>
                </c:pt>
                <c:pt idx="3">
                  <c:v>1.2878684899305075</c:v>
                </c:pt>
                <c:pt idx="4">
                  <c:v>1.9230422913161842</c:v>
                </c:pt>
                <c:pt idx="5">
                  <c:v>0.38842932933979957</c:v>
                </c:pt>
                <c:pt idx="6">
                  <c:v>1.1880861152207187</c:v>
                </c:pt>
                <c:pt idx="7">
                  <c:v>8.997262414398751</c:v>
                </c:pt>
                <c:pt idx="8">
                  <c:v>9.1397726175257521</c:v>
                </c:pt>
                <c:pt idx="9">
                  <c:v>7.2741567151336044</c:v>
                </c:pt>
                <c:pt idx="10">
                  <c:v>14.659710848031519</c:v>
                </c:pt>
                <c:pt idx="11">
                  <c:v>14.29230416512455</c:v>
                </c:pt>
                <c:pt idx="12">
                  <c:v>4.5224405319038015</c:v>
                </c:pt>
                <c:pt idx="13">
                  <c:v>9.0114133111448425</c:v>
                </c:pt>
                <c:pt idx="14">
                  <c:v>12.53297815250658</c:v>
                </c:pt>
                <c:pt idx="15">
                  <c:v>13.430539879503524</c:v>
                </c:pt>
                <c:pt idx="16">
                  <c:v>11.008461602498276</c:v>
                </c:pt>
                <c:pt idx="17">
                  <c:v>16.176500174842289</c:v>
                </c:pt>
                <c:pt idx="18">
                  <c:v>16.069283354447148</c:v>
                </c:pt>
                <c:pt idx="19">
                  <c:v>10.268618999833093</c:v>
                </c:pt>
                <c:pt idx="20">
                  <c:v>12.760872381828836</c:v>
                </c:pt>
                <c:pt idx="21">
                  <c:v>7.9419413903558906</c:v>
                </c:pt>
                <c:pt idx="22">
                  <c:v>13.76972571092691</c:v>
                </c:pt>
                <c:pt idx="23">
                  <c:v>13.716572562342465</c:v>
                </c:pt>
                <c:pt idx="24">
                  <c:v>20.508176891525896</c:v>
                </c:pt>
                <c:pt idx="25">
                  <c:v>3.31367673085429</c:v>
                </c:pt>
                <c:pt idx="26">
                  <c:v>13.846742701313726</c:v>
                </c:pt>
                <c:pt idx="27">
                  <c:v>29.758078377243482</c:v>
                </c:pt>
              </c:numCache>
            </c:numRef>
          </c:xVal>
          <c:yVal>
            <c:numRef>
              <c:f>'SPT2 (from N30 to qc equiv.) '!$B$6:$B$33</c:f>
              <c:numCache>
                <c:formatCode>0.0</c:formatCode>
                <c:ptCount val="28"/>
                <c:pt idx="0">
                  <c:v>1.33928571428571</c:v>
                </c:pt>
                <c:pt idx="1">
                  <c:v>2.1875</c:v>
                </c:pt>
                <c:pt idx="2">
                  <c:v>2.8571428571428599</c:v>
                </c:pt>
                <c:pt idx="3">
                  <c:v>3.4375</c:v>
                </c:pt>
                <c:pt idx="4">
                  <c:v>4.28571428571429</c:v>
                </c:pt>
                <c:pt idx="5">
                  <c:v>5.1339285714285703</c:v>
                </c:pt>
                <c:pt idx="6">
                  <c:v>5.8035714285714297</c:v>
                </c:pt>
                <c:pt idx="7">
                  <c:v>6.6071428571428603</c:v>
                </c:pt>
                <c:pt idx="8">
                  <c:v>7.3660714285714297</c:v>
                </c:pt>
                <c:pt idx="9">
                  <c:v>8.0803571428571406</c:v>
                </c:pt>
                <c:pt idx="10">
                  <c:v>8.8839285714285694</c:v>
                </c:pt>
                <c:pt idx="11">
                  <c:v>9.5982142857142794</c:v>
                </c:pt>
                <c:pt idx="12">
                  <c:v>11.1160714285714</c:v>
                </c:pt>
                <c:pt idx="13">
                  <c:v>12.5446428571429</c:v>
                </c:pt>
                <c:pt idx="14">
                  <c:v>14.151785714285699</c:v>
                </c:pt>
                <c:pt idx="15">
                  <c:v>15.8035714285714</c:v>
                </c:pt>
                <c:pt idx="16">
                  <c:v>17.321428571428601</c:v>
                </c:pt>
                <c:pt idx="17">
                  <c:v>18.7053571428571</c:v>
                </c:pt>
                <c:pt idx="18">
                  <c:v>20.089285714285701</c:v>
                </c:pt>
                <c:pt idx="19">
                  <c:v>21.696428571428601</c:v>
                </c:pt>
                <c:pt idx="20">
                  <c:v>23.1696428571429</c:v>
                </c:pt>
                <c:pt idx="21">
                  <c:v>24.821428571428601</c:v>
                </c:pt>
                <c:pt idx="22">
                  <c:v>26.2946428571429</c:v>
                </c:pt>
                <c:pt idx="23">
                  <c:v>27.8571428571429</c:v>
                </c:pt>
                <c:pt idx="24">
                  <c:v>29.285714285714299</c:v>
                </c:pt>
                <c:pt idx="25">
                  <c:v>30.9375</c:v>
                </c:pt>
                <c:pt idx="26">
                  <c:v>32.276785714285701</c:v>
                </c:pt>
                <c:pt idx="27">
                  <c:v>33.928571428571402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BAA-40C5-9E09-735B112AC24B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BAA-40C5-9E09-735B112AC24B}"/>
            </c:ext>
          </c:extLst>
        </c:ser>
        <c:ser>
          <c:idx val="10"/>
          <c:order val="10"/>
          <c:spPr>
            <a:ln w="28575">
              <a:noFill/>
            </a:ln>
          </c:spPr>
          <c:xVal>
            <c:numRef>
              <c:f>'Main Data (N30&amp;qc Digitized)'!$Y$4:$Y$85</c:f>
              <c:numCache>
                <c:formatCode>0.00</c:formatCode>
                <c:ptCount val="82"/>
                <c:pt idx="0">
                  <c:v>0.67153674765864102</c:v>
                </c:pt>
                <c:pt idx="1">
                  <c:v>1.03149871034603</c:v>
                </c:pt>
                <c:pt idx="2">
                  <c:v>1.0362408293941101</c:v>
                </c:pt>
                <c:pt idx="3">
                  <c:v>1.43431537851746</c:v>
                </c:pt>
                <c:pt idx="4">
                  <c:v>1.62443922560415</c:v>
                </c:pt>
                <c:pt idx="5">
                  <c:v>1.96964792902332</c:v>
                </c:pt>
                <c:pt idx="6">
                  <c:v>2.50498047953048</c:v>
                </c:pt>
                <c:pt idx="7">
                  <c:v>3.0860656971664402</c:v>
                </c:pt>
                <c:pt idx="8">
                  <c:v>3.8467367195593001</c:v>
                </c:pt>
                <c:pt idx="9">
                  <c:v>4.7848859382365898</c:v>
                </c:pt>
                <c:pt idx="10">
                  <c:v>4.8800795873112497</c:v>
                </c:pt>
                <c:pt idx="11">
                  <c:v>5.1451113519813996</c:v>
                </c:pt>
                <c:pt idx="12">
                  <c:v>5.5526701392035198</c:v>
                </c:pt>
                <c:pt idx="13">
                  <c:v>5.91921837834622</c:v>
                </c:pt>
                <c:pt idx="14">
                  <c:v>6.1590466584375001</c:v>
                </c:pt>
                <c:pt idx="15">
                  <c:v>6.3920252110121396</c:v>
                </c:pt>
                <c:pt idx="16">
                  <c:v>6.6675950180146897</c:v>
                </c:pt>
                <c:pt idx="17">
                  <c:v>7.1029918004003996</c:v>
                </c:pt>
                <c:pt idx="18">
                  <c:v>7.4650613715524496</c:v>
                </c:pt>
                <c:pt idx="19">
                  <c:v>7.7758458033514097</c:v>
                </c:pt>
                <c:pt idx="20">
                  <c:v>8.35060819558689</c:v>
                </c:pt>
                <c:pt idx="21">
                  <c:v>8.1615381527312305</c:v>
                </c:pt>
                <c:pt idx="22">
                  <c:v>8.8478281596567907</c:v>
                </c:pt>
                <c:pt idx="23">
                  <c:v>9.3360907877453805</c:v>
                </c:pt>
                <c:pt idx="24">
                  <c:v>9.6352833729757101</c:v>
                </c:pt>
                <c:pt idx="25">
                  <c:v>10.2205838075449</c:v>
                </c:pt>
                <c:pt idx="26">
                  <c:v>10.4711257640082</c:v>
                </c:pt>
                <c:pt idx="27">
                  <c:v>10.8360932968024</c:v>
                </c:pt>
                <c:pt idx="28">
                  <c:v>11.016732905790301</c:v>
                </c:pt>
                <c:pt idx="29">
                  <c:v>11.5799034514597</c:v>
                </c:pt>
                <c:pt idx="30">
                  <c:v>11.9482958480123</c:v>
                </c:pt>
                <c:pt idx="31">
                  <c:v>12.0432260460256</c:v>
                </c:pt>
                <c:pt idx="32">
                  <c:v>12.538601852689601</c:v>
                </c:pt>
                <c:pt idx="33">
                  <c:v>13.1210043256166</c:v>
                </c:pt>
                <c:pt idx="34">
                  <c:v>13.658971386707201</c:v>
                </c:pt>
                <c:pt idx="35">
                  <c:v>13.8908961350482</c:v>
                </c:pt>
                <c:pt idx="36">
                  <c:v>14.478040727024601</c:v>
                </c:pt>
                <c:pt idx="37">
                  <c:v>15.1866362568882</c:v>
                </c:pt>
                <c:pt idx="38">
                  <c:v>15.862915123597499</c:v>
                </c:pt>
                <c:pt idx="39">
                  <c:v>16.306478888789599</c:v>
                </c:pt>
                <c:pt idx="40">
                  <c:v>17.009366312388</c:v>
                </c:pt>
                <c:pt idx="41">
                  <c:v>17.211257640081602</c:v>
                </c:pt>
                <c:pt idx="42">
                  <c:v>17.805515410633401</c:v>
                </c:pt>
                <c:pt idx="43">
                  <c:v>18.371847369001198</c:v>
                </c:pt>
                <c:pt idx="44">
                  <c:v>18.7005464727679</c:v>
                </c:pt>
                <c:pt idx="45">
                  <c:v>19.183803530747099</c:v>
                </c:pt>
                <c:pt idx="46">
                  <c:v>19.665479882376498</c:v>
                </c:pt>
                <c:pt idx="47">
                  <c:v>20.084893967222101</c:v>
                </c:pt>
                <c:pt idx="48">
                  <c:v>20.5873829524588</c:v>
                </c:pt>
                <c:pt idx="49">
                  <c:v>20.959727114885801</c:v>
                </c:pt>
                <c:pt idx="50">
                  <c:v>21.105064282059502</c:v>
                </c:pt>
                <c:pt idx="51">
                  <c:v>21.820246088379701</c:v>
                </c:pt>
                <c:pt idx="52">
                  <c:v>22.344601511457402</c:v>
                </c:pt>
                <c:pt idx="53">
                  <c:v>22.540170013750501</c:v>
                </c:pt>
                <c:pt idx="54">
                  <c:v>23.638936560985901</c:v>
                </c:pt>
                <c:pt idx="55">
                  <c:v>23.912662210579899</c:v>
                </c:pt>
                <c:pt idx="56">
                  <c:v>24.406457310892801</c:v>
                </c:pt>
                <c:pt idx="57">
                  <c:v>24.738844729474</c:v>
                </c:pt>
                <c:pt idx="58">
                  <c:v>25.181618141491199</c:v>
                </c:pt>
                <c:pt idx="59">
                  <c:v>25.3948378646908</c:v>
                </c:pt>
                <c:pt idx="60">
                  <c:v>25.709837513424301</c:v>
                </c:pt>
                <c:pt idx="61">
                  <c:v>25.8555259486746</c:v>
                </c:pt>
                <c:pt idx="62">
                  <c:v>26.749151938498901</c:v>
                </c:pt>
                <c:pt idx="63">
                  <c:v>26.936114372885999</c:v>
                </c:pt>
                <c:pt idx="64">
                  <c:v>27.562688806592</c:v>
                </c:pt>
                <c:pt idx="65">
                  <c:v>28.0583280643121</c:v>
                </c:pt>
                <c:pt idx="66">
                  <c:v>28.295258382762501</c:v>
                </c:pt>
                <c:pt idx="67">
                  <c:v>28.8453441925353</c:v>
                </c:pt>
                <c:pt idx="68">
                  <c:v>29.143746424593299</c:v>
                </c:pt>
                <c:pt idx="69">
                  <c:v>29.6719657965251</c:v>
                </c:pt>
                <c:pt idx="70">
                  <c:v>30.3379700719595</c:v>
                </c:pt>
                <c:pt idx="71">
                  <c:v>30.869350856593499</c:v>
                </c:pt>
                <c:pt idx="72">
                  <c:v>31.1933078413069</c:v>
                </c:pt>
                <c:pt idx="73">
                  <c:v>31.20858800269</c:v>
                </c:pt>
                <c:pt idx="74">
                  <c:v>31.711252621966398</c:v>
                </c:pt>
                <c:pt idx="75">
                  <c:v>32.119865213420802</c:v>
                </c:pt>
                <c:pt idx="76">
                  <c:v>32.309725609450098</c:v>
                </c:pt>
                <c:pt idx="77">
                  <c:v>32.519783919952701</c:v>
                </c:pt>
                <c:pt idx="78">
                  <c:v>32.892391533437099</c:v>
                </c:pt>
                <c:pt idx="79">
                  <c:v>32.993117654734803</c:v>
                </c:pt>
                <c:pt idx="80">
                  <c:v>33.102801112013701</c:v>
                </c:pt>
                <c:pt idx="81">
                  <c:v>33.199048565322002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E63D-49C0-924F-9A03EF7A4135}"/>
            </c:ext>
          </c:extLst>
        </c:ser>
        <c:ser>
          <c:idx val="11"/>
          <c:order val="11"/>
          <c:spPr>
            <a:ln w="22225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'Main Data (N30&amp;qc Digitized)'!$Z$4:$Z$85</c:f>
              <c:numCache>
                <c:formatCode>0.0</c:formatCode>
                <c:ptCount val="82"/>
                <c:pt idx="0">
                  <c:v>1.16595911239574</c:v>
                </c:pt>
                <c:pt idx="1">
                  <c:v>2.9280703339053602</c:v>
                </c:pt>
                <c:pt idx="2">
                  <c:v>6.4643362538764704</c:v>
                </c:pt>
                <c:pt idx="3">
                  <c:v>3.3142143136723798</c:v>
                </c:pt>
                <c:pt idx="4">
                  <c:v>11.758949808809801</c:v>
                </c:pt>
                <c:pt idx="5">
                  <c:v>2.5193448348538001</c:v>
                </c:pt>
                <c:pt idx="6">
                  <c:v>1.7244753560352499</c:v>
                </c:pt>
                <c:pt idx="7">
                  <c:v>1.71469003101192</c:v>
                </c:pt>
                <c:pt idx="8">
                  <c:v>2.2912714900791999</c:v>
                </c:pt>
                <c:pt idx="9">
                  <c:v>1.8825459910275899</c:v>
                </c:pt>
                <c:pt idx="10">
                  <c:v>6.2031433474844198</c:v>
                </c:pt>
                <c:pt idx="11">
                  <c:v>3.84111643031342</c:v>
                </c:pt>
                <c:pt idx="12">
                  <c:v>7.7635263300514596</c:v>
                </c:pt>
                <c:pt idx="13">
                  <c:v>14.4371179959654</c:v>
                </c:pt>
                <c:pt idx="14">
                  <c:v>26.613825911540701</c:v>
                </c:pt>
                <c:pt idx="15">
                  <c:v>33.682594164935402</c:v>
                </c:pt>
                <c:pt idx="16">
                  <c:v>39.178935958811302</c:v>
                </c:pt>
                <c:pt idx="17">
                  <c:v>30.527203203564799</c:v>
                </c:pt>
                <c:pt idx="18">
                  <c:v>33.860988167283899</c:v>
                </c:pt>
                <c:pt idx="19">
                  <c:v>32.284045403908102</c:v>
                </c:pt>
                <c:pt idx="20">
                  <c:v>27.559238852256598</c:v>
                </c:pt>
                <c:pt idx="21">
                  <c:v>19.9003402282239</c:v>
                </c:pt>
                <c:pt idx="22">
                  <c:v>31.6766025351519</c:v>
                </c:pt>
                <c:pt idx="23">
                  <c:v>29.114352813657302</c:v>
                </c:pt>
                <c:pt idx="24">
                  <c:v>18.893204468129898</c:v>
                </c:pt>
                <c:pt idx="25">
                  <c:v>22.026766627525401</c:v>
                </c:pt>
                <c:pt idx="26">
                  <c:v>8.8594827326648993</c:v>
                </c:pt>
                <c:pt idx="27">
                  <c:v>14.3543190919218</c:v>
                </c:pt>
                <c:pt idx="28">
                  <c:v>15.7265227471171</c:v>
                </c:pt>
                <c:pt idx="29">
                  <c:v>2.3575106133140502</c:v>
                </c:pt>
                <c:pt idx="30">
                  <c:v>10.4063168036612</c:v>
                </c:pt>
                <c:pt idx="31">
                  <c:v>14.5304549423418</c:v>
                </c:pt>
                <c:pt idx="32">
                  <c:v>17.2726041008039</c:v>
                </c:pt>
                <c:pt idx="33">
                  <c:v>18.245114864661399</c:v>
                </c:pt>
                <c:pt idx="34">
                  <c:v>19.4148375636046</c:v>
                </c:pt>
                <c:pt idx="35">
                  <c:v>25.697768945894701</c:v>
                </c:pt>
                <c:pt idx="36">
                  <c:v>30.206545629723301</c:v>
                </c:pt>
                <c:pt idx="37">
                  <c:v>25.283021708367201</c:v>
                </c:pt>
                <c:pt idx="38">
                  <c:v>29.593833739800701</c:v>
                </c:pt>
                <c:pt idx="39">
                  <c:v>27.032336735615502</c:v>
                </c:pt>
                <c:pt idx="40">
                  <c:v>51.1855297624424</c:v>
                </c:pt>
                <c:pt idx="41">
                  <c:v>35.072110318248903</c:v>
                </c:pt>
                <c:pt idx="42">
                  <c:v>44.885285882034196</c:v>
                </c:pt>
                <c:pt idx="43">
                  <c:v>33.873784361545198</c:v>
                </c:pt>
                <c:pt idx="44">
                  <c:v>45.656068406949103</c:v>
                </c:pt>
                <c:pt idx="45">
                  <c:v>39.361093547707199</c:v>
                </c:pt>
                <c:pt idx="46">
                  <c:v>31.887363381808299</c:v>
                </c:pt>
                <c:pt idx="47">
                  <c:v>44.6504380814741</c:v>
                </c:pt>
                <c:pt idx="48">
                  <c:v>52.696986119892799</c:v>
                </c:pt>
                <c:pt idx="49">
                  <c:v>63.692680576882601</c:v>
                </c:pt>
                <c:pt idx="50">
                  <c:v>38.7393490500708</c:v>
                </c:pt>
                <c:pt idx="51">
                  <c:v>38.727305573118997</c:v>
                </c:pt>
                <c:pt idx="52">
                  <c:v>63.079968686959901</c:v>
                </c:pt>
                <c:pt idx="53">
                  <c:v>42.251528016138302</c:v>
                </c:pt>
                <c:pt idx="54">
                  <c:v>28.284105621292898</c:v>
                </c:pt>
                <c:pt idx="55">
                  <c:v>32.405232890735597</c:v>
                </c:pt>
                <c:pt idx="56">
                  <c:v>33.9686267425406</c:v>
                </c:pt>
                <c:pt idx="57">
                  <c:v>48.501339836810899</c:v>
                </c:pt>
                <c:pt idx="58">
                  <c:v>45.350465179297203</c:v>
                </c:pt>
                <c:pt idx="59">
                  <c:v>37.684792099479203</c:v>
                </c:pt>
                <c:pt idx="60">
                  <c:v>39.251196820522097</c:v>
                </c:pt>
                <c:pt idx="61">
                  <c:v>47.893144250745202</c:v>
                </c:pt>
                <c:pt idx="62">
                  <c:v>14.282810947520501</c:v>
                </c:pt>
                <c:pt idx="63">
                  <c:v>20.370035829343902</c:v>
                </c:pt>
                <c:pt idx="64">
                  <c:v>20.948875440339599</c:v>
                </c:pt>
                <c:pt idx="65">
                  <c:v>23.887483816577902</c:v>
                </c:pt>
                <c:pt idx="66">
                  <c:v>33.903140336615202</c:v>
                </c:pt>
                <c:pt idx="67">
                  <c:v>44.109987053262302</c:v>
                </c:pt>
                <c:pt idx="68">
                  <c:v>33.2994610544064</c:v>
                </c:pt>
                <c:pt idx="69">
                  <c:v>27.200192695631198</c:v>
                </c:pt>
                <c:pt idx="70">
                  <c:v>23.849095233793999</c:v>
                </c:pt>
                <c:pt idx="71">
                  <c:v>20.107337488332899</c:v>
                </c:pt>
                <c:pt idx="72">
                  <c:v>28.3533556137657</c:v>
                </c:pt>
                <c:pt idx="73">
                  <c:v>39.747990244783701</c:v>
                </c:pt>
                <c:pt idx="74">
                  <c:v>14.5921777617198</c:v>
                </c:pt>
                <c:pt idx="75">
                  <c:v>19.300424532562499</c:v>
                </c:pt>
                <c:pt idx="76">
                  <c:v>27.548700809923901</c:v>
                </c:pt>
                <c:pt idx="77">
                  <c:v>17.525517116791601</c:v>
                </c:pt>
                <c:pt idx="78">
                  <c:v>28.717670791557499</c:v>
                </c:pt>
                <c:pt idx="79">
                  <c:v>37.163911721313902</c:v>
                </c:pt>
                <c:pt idx="80">
                  <c:v>52.289766055460198</c:v>
                </c:pt>
                <c:pt idx="81">
                  <c:v>57.396200283021699</c:v>
                </c:pt>
              </c:numCache>
            </c:numRef>
          </c:xVal>
          <c:yVal>
            <c:numRef>
              <c:f>'Main Data (N30&amp;qc Digitized)'!$Y$4:$Y$85</c:f>
              <c:numCache>
                <c:formatCode>0.00</c:formatCode>
                <c:ptCount val="82"/>
                <c:pt idx="0">
                  <c:v>0.67153674765864102</c:v>
                </c:pt>
                <c:pt idx="1">
                  <c:v>1.03149871034603</c:v>
                </c:pt>
                <c:pt idx="2">
                  <c:v>1.0362408293941101</c:v>
                </c:pt>
                <c:pt idx="3">
                  <c:v>1.43431537851746</c:v>
                </c:pt>
                <c:pt idx="4">
                  <c:v>1.62443922560415</c:v>
                </c:pt>
                <c:pt idx="5">
                  <c:v>1.96964792902332</c:v>
                </c:pt>
                <c:pt idx="6">
                  <c:v>2.50498047953048</c:v>
                </c:pt>
                <c:pt idx="7">
                  <c:v>3.0860656971664402</c:v>
                </c:pt>
                <c:pt idx="8">
                  <c:v>3.8467367195593001</c:v>
                </c:pt>
                <c:pt idx="9">
                  <c:v>4.7848859382365898</c:v>
                </c:pt>
                <c:pt idx="10">
                  <c:v>4.8800795873112497</c:v>
                </c:pt>
                <c:pt idx="11">
                  <c:v>5.1451113519813996</c:v>
                </c:pt>
                <c:pt idx="12">
                  <c:v>5.5526701392035198</c:v>
                </c:pt>
                <c:pt idx="13">
                  <c:v>5.91921837834622</c:v>
                </c:pt>
                <c:pt idx="14">
                  <c:v>6.1590466584375001</c:v>
                </c:pt>
                <c:pt idx="15">
                  <c:v>6.3920252110121396</c:v>
                </c:pt>
                <c:pt idx="16">
                  <c:v>6.6675950180146897</c:v>
                </c:pt>
                <c:pt idx="17">
                  <c:v>7.1029918004003996</c:v>
                </c:pt>
                <c:pt idx="18">
                  <c:v>7.4650613715524496</c:v>
                </c:pt>
                <c:pt idx="19">
                  <c:v>7.7758458033514097</c:v>
                </c:pt>
                <c:pt idx="20">
                  <c:v>8.35060819558689</c:v>
                </c:pt>
                <c:pt idx="21">
                  <c:v>8.1615381527312305</c:v>
                </c:pt>
                <c:pt idx="22">
                  <c:v>8.8478281596567907</c:v>
                </c:pt>
                <c:pt idx="23">
                  <c:v>9.3360907877453805</c:v>
                </c:pt>
                <c:pt idx="24">
                  <c:v>9.6352833729757101</c:v>
                </c:pt>
                <c:pt idx="25">
                  <c:v>10.2205838075449</c:v>
                </c:pt>
                <c:pt idx="26">
                  <c:v>10.4711257640082</c:v>
                </c:pt>
                <c:pt idx="27">
                  <c:v>10.8360932968024</c:v>
                </c:pt>
                <c:pt idx="28">
                  <c:v>11.016732905790301</c:v>
                </c:pt>
                <c:pt idx="29">
                  <c:v>11.5799034514597</c:v>
                </c:pt>
                <c:pt idx="30">
                  <c:v>11.9482958480123</c:v>
                </c:pt>
                <c:pt idx="31">
                  <c:v>12.0432260460256</c:v>
                </c:pt>
                <c:pt idx="32">
                  <c:v>12.538601852689601</c:v>
                </c:pt>
                <c:pt idx="33">
                  <c:v>13.1210043256166</c:v>
                </c:pt>
                <c:pt idx="34">
                  <c:v>13.658971386707201</c:v>
                </c:pt>
                <c:pt idx="35">
                  <c:v>13.8908961350482</c:v>
                </c:pt>
                <c:pt idx="36">
                  <c:v>14.478040727024601</c:v>
                </c:pt>
                <c:pt idx="37">
                  <c:v>15.1866362568882</c:v>
                </c:pt>
                <c:pt idx="38">
                  <c:v>15.862915123597499</c:v>
                </c:pt>
                <c:pt idx="39">
                  <c:v>16.306478888789599</c:v>
                </c:pt>
                <c:pt idx="40">
                  <c:v>17.009366312388</c:v>
                </c:pt>
                <c:pt idx="41">
                  <c:v>17.211257640081602</c:v>
                </c:pt>
                <c:pt idx="42">
                  <c:v>17.805515410633401</c:v>
                </c:pt>
                <c:pt idx="43">
                  <c:v>18.371847369001198</c:v>
                </c:pt>
                <c:pt idx="44">
                  <c:v>18.7005464727679</c:v>
                </c:pt>
                <c:pt idx="45">
                  <c:v>19.183803530747099</c:v>
                </c:pt>
                <c:pt idx="46">
                  <c:v>19.665479882376498</c:v>
                </c:pt>
                <c:pt idx="47">
                  <c:v>20.084893967222101</c:v>
                </c:pt>
                <c:pt idx="48">
                  <c:v>20.5873829524588</c:v>
                </c:pt>
                <c:pt idx="49">
                  <c:v>20.959727114885801</c:v>
                </c:pt>
                <c:pt idx="50">
                  <c:v>21.105064282059502</c:v>
                </c:pt>
                <c:pt idx="51">
                  <c:v>21.820246088379701</c:v>
                </c:pt>
                <c:pt idx="52">
                  <c:v>22.344601511457402</c:v>
                </c:pt>
                <c:pt idx="53">
                  <c:v>22.540170013750501</c:v>
                </c:pt>
                <c:pt idx="54">
                  <c:v>23.638936560985901</c:v>
                </c:pt>
                <c:pt idx="55">
                  <c:v>23.912662210579899</c:v>
                </c:pt>
                <c:pt idx="56">
                  <c:v>24.406457310892801</c:v>
                </c:pt>
                <c:pt idx="57">
                  <c:v>24.738844729474</c:v>
                </c:pt>
                <c:pt idx="58">
                  <c:v>25.181618141491199</c:v>
                </c:pt>
                <c:pt idx="59">
                  <c:v>25.3948378646908</c:v>
                </c:pt>
                <c:pt idx="60">
                  <c:v>25.709837513424301</c:v>
                </c:pt>
                <c:pt idx="61">
                  <c:v>25.8555259486746</c:v>
                </c:pt>
                <c:pt idx="62">
                  <c:v>26.749151938498901</c:v>
                </c:pt>
                <c:pt idx="63">
                  <c:v>26.936114372885999</c:v>
                </c:pt>
                <c:pt idx="64">
                  <c:v>27.562688806592</c:v>
                </c:pt>
                <c:pt idx="65">
                  <c:v>28.0583280643121</c:v>
                </c:pt>
                <c:pt idx="66">
                  <c:v>28.295258382762501</c:v>
                </c:pt>
                <c:pt idx="67">
                  <c:v>28.8453441925353</c:v>
                </c:pt>
                <c:pt idx="68">
                  <c:v>29.143746424593299</c:v>
                </c:pt>
                <c:pt idx="69">
                  <c:v>29.6719657965251</c:v>
                </c:pt>
                <c:pt idx="70">
                  <c:v>30.3379700719595</c:v>
                </c:pt>
                <c:pt idx="71">
                  <c:v>30.869350856593499</c:v>
                </c:pt>
                <c:pt idx="72">
                  <c:v>31.1933078413069</c:v>
                </c:pt>
                <c:pt idx="73">
                  <c:v>31.20858800269</c:v>
                </c:pt>
                <c:pt idx="74">
                  <c:v>31.711252621966398</c:v>
                </c:pt>
                <c:pt idx="75">
                  <c:v>32.119865213420802</c:v>
                </c:pt>
                <c:pt idx="76">
                  <c:v>32.309725609450098</c:v>
                </c:pt>
                <c:pt idx="77">
                  <c:v>32.519783919952701</c:v>
                </c:pt>
                <c:pt idx="78">
                  <c:v>32.892391533437099</c:v>
                </c:pt>
                <c:pt idx="79">
                  <c:v>32.993117654734803</c:v>
                </c:pt>
                <c:pt idx="80">
                  <c:v>33.102801112013701</c:v>
                </c:pt>
                <c:pt idx="81">
                  <c:v>33.199048565322002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95-4DEC-BBC1-B0563ECA3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723264"/>
        <c:axId val="451725568"/>
      </c:scatterChart>
      <c:valAx>
        <c:axId val="451723264"/>
        <c:scaling>
          <c:orientation val="minMax"/>
          <c:max val="50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/>
                  <a:t>q</a:t>
                </a:r>
                <a:r>
                  <a:rPr lang="en-GB" sz="1400" baseline="-25000"/>
                  <a:t>c</a:t>
                </a:r>
                <a:r>
                  <a:rPr lang="en-GB" sz="1200" baseline="-25000"/>
                  <a:t> </a:t>
                </a:r>
                <a:r>
                  <a:rPr lang="en-GB" sz="1200" baseline="-25000">
                    <a:effectLst/>
                  </a:rPr>
                  <a:t> </a:t>
                </a:r>
                <a:r>
                  <a:rPr lang="en-GB" sz="1400" baseline="-25000">
                    <a:solidFill>
                      <a:srgbClr val="FF0000"/>
                    </a:solidFill>
                  </a:rPr>
                  <a:t> </a:t>
                </a:r>
                <a:r>
                  <a:rPr lang="en-GB" sz="1200">
                    <a:solidFill>
                      <a:sysClr val="windowText" lastClr="000000"/>
                    </a:solidFill>
                  </a:rPr>
                  <a:t>[</a:t>
                </a:r>
                <a:r>
                  <a:rPr lang="en-GB" sz="1200"/>
                  <a:t>MPa] </a:t>
                </a:r>
              </a:p>
            </c:rich>
          </c:tx>
          <c:layout>
            <c:manualLayout>
              <c:xMode val="edge"/>
              <c:yMode val="edge"/>
              <c:x val="0.4819293939383551"/>
              <c:y val="1.3237031304382222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1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1725568"/>
        <c:crosses val="autoZero"/>
        <c:crossBetween val="midCat"/>
        <c:majorUnit val="10"/>
        <c:minorUnit val="1"/>
      </c:valAx>
      <c:valAx>
        <c:axId val="451725568"/>
        <c:scaling>
          <c:orientation val="maxMin"/>
          <c:max val="34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Depth (m)</a:t>
                </a:r>
              </a:p>
            </c:rich>
          </c:tx>
          <c:layout>
            <c:manualLayout>
              <c:xMode val="edge"/>
              <c:yMode val="edge"/>
              <c:x val="2.1059783034078992E-2"/>
              <c:y val="0.46296363447990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n-US"/>
          </a:p>
        </c:txPr>
        <c:crossAx val="451723264"/>
        <c:crossesAt val="0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75" b="0" i="0" u="none" strike="noStrike" baseline="0">
          <a:solidFill>
            <a:schemeClr val="tx1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15846581718256"/>
          <c:y val="0.11921167298872383"/>
          <c:w val="0.76503704713962128"/>
          <c:h val="0.84251968503937003"/>
        </c:manualLayout>
      </c:layout>
      <c:scatterChart>
        <c:scatterStyle val="lineMarker"/>
        <c:varyColors val="0"/>
        <c:ser>
          <c:idx val="0"/>
          <c:order val="0"/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E54-4262-BE03-3F1717DD91F4}"/>
            </c:ext>
          </c:extLst>
        </c:ser>
        <c:ser>
          <c:idx val="1"/>
          <c:order val="1"/>
          <c:spPr>
            <a:ln w="25400">
              <a:solidFill>
                <a:srgbClr val="FF0066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AE54-4262-BE03-3F1717DD91F4}"/>
            </c:ext>
          </c:extLst>
        </c:ser>
        <c:ser>
          <c:idx val="5"/>
          <c:order val="2"/>
          <c:marker>
            <c:symbol val="none"/>
          </c:marker>
          <c:xVal>
            <c:numRef>
              <c:f>'[2]OCR, su, M'!$B$53</c:f>
              <c:numCache>
                <c:formatCode>General</c:formatCode>
                <c:ptCount val="1"/>
                <c:pt idx="0">
                  <c:v>1.3568379274611397</c:v>
                </c:pt>
              </c:numCache>
            </c:numRef>
          </c:xVal>
          <c:yVal>
            <c:numRef>
              <c:f>'[2]OCR, su, M'!$D$53</c:f>
              <c:numCache>
                <c:formatCode>General</c:formatCode>
                <c:ptCount val="1"/>
                <c:pt idx="0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54-4262-BE03-3F1717DD91F4}"/>
            </c:ext>
          </c:extLst>
        </c:ser>
        <c:ser>
          <c:idx val="2"/>
          <c:order val="3"/>
          <c:spPr>
            <a:ln w="12700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'CPTSPT2 Jeff. (Togliani Elab.)'!$CF$16:$CF$43</c:f>
              <c:numCache>
                <c:formatCode>0.0</c:formatCode>
                <c:ptCount val="28"/>
                <c:pt idx="0">
                  <c:v>5.5601358624988402</c:v>
                </c:pt>
                <c:pt idx="1">
                  <c:v>12.354899889090555</c:v>
                </c:pt>
                <c:pt idx="2">
                  <c:v>38.268341902823956</c:v>
                </c:pt>
                <c:pt idx="3">
                  <c:v>7.99741763682173</c:v>
                </c:pt>
                <c:pt idx="4">
                  <c:v>14.658567553325963</c:v>
                </c:pt>
                <c:pt idx="5">
                  <c:v>2.3208458886807506</c:v>
                </c:pt>
                <c:pt idx="6">
                  <c:v>7.2093993603533795</c:v>
                </c:pt>
                <c:pt idx="7">
                  <c:v>55.07208479389368</c:v>
                </c:pt>
                <c:pt idx="8">
                  <c:v>56.988427390664455</c:v>
                </c:pt>
                <c:pt idx="9">
                  <c:v>45.772879869930577</c:v>
                </c:pt>
                <c:pt idx="10">
                  <c:v>93.847314205509619</c:v>
                </c:pt>
                <c:pt idx="11">
                  <c:v>92.38613547281291</c:v>
                </c:pt>
                <c:pt idx="12">
                  <c:v>30.770520198515417</c:v>
                </c:pt>
                <c:pt idx="13">
                  <c:v>59.726306796332906</c:v>
                </c:pt>
                <c:pt idx="14">
                  <c:v>84.997233001497875</c:v>
                </c:pt>
                <c:pt idx="15">
                  <c:v>92.875274988371189</c:v>
                </c:pt>
                <c:pt idx="16">
                  <c:v>76.480306838479493</c:v>
                </c:pt>
                <c:pt idx="17">
                  <c:v>114.58779469658137</c:v>
                </c:pt>
                <c:pt idx="18">
                  <c:v>114.90214904044645</c:v>
                </c:pt>
                <c:pt idx="19">
                  <c:v>73.911789528792198</c:v>
                </c:pt>
                <c:pt idx="20">
                  <c:v>92.503416751213919</c:v>
                </c:pt>
                <c:pt idx="21">
                  <c:v>60.5877833361208</c:v>
                </c:pt>
                <c:pt idx="22">
                  <c:v>101.82709828595637</c:v>
                </c:pt>
                <c:pt idx="23">
                  <c:v>102.21011691503224</c:v>
                </c:pt>
                <c:pt idx="24">
                  <c:v>154.34248193512249</c:v>
                </c:pt>
                <c:pt idx="25">
                  <c:v>25.8034760042251</c:v>
                </c:pt>
                <c:pt idx="26">
                  <c:v>105.03911201507408</c:v>
                </c:pt>
                <c:pt idx="27">
                  <c:v>345.36999168685327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C0-4DDD-B055-2D4376C90B39}"/>
            </c:ext>
          </c:extLst>
        </c:ser>
        <c:ser>
          <c:idx val="3"/>
          <c:order val="4"/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'CPTSPT2 Jeff. (Togliani Elab.)'!$CE$16:$CE$43</c:f>
              <c:numCache>
                <c:formatCode>0.0</c:formatCode>
                <c:ptCount val="28"/>
                <c:pt idx="0">
                  <c:v>12.3</c:v>
                </c:pt>
                <c:pt idx="1">
                  <c:v>27.49</c:v>
                </c:pt>
                <c:pt idx="2">
                  <c:v>99.5</c:v>
                </c:pt>
                <c:pt idx="3">
                  <c:v>22.98</c:v>
                </c:pt>
                <c:pt idx="4">
                  <c:v>33.979999999999997</c:v>
                </c:pt>
                <c:pt idx="5">
                  <c:v>1.99</c:v>
                </c:pt>
                <c:pt idx="6">
                  <c:v>21.03</c:v>
                </c:pt>
                <c:pt idx="7">
                  <c:v>143.19</c:v>
                </c:pt>
                <c:pt idx="8">
                  <c:v>150.11000000000001</c:v>
                </c:pt>
                <c:pt idx="9">
                  <c:v>143.51</c:v>
                </c:pt>
                <c:pt idx="10">
                  <c:v>189.75</c:v>
                </c:pt>
                <c:pt idx="11">
                  <c:v>193.22</c:v>
                </c:pt>
                <c:pt idx="12">
                  <c:v>74.28</c:v>
                </c:pt>
                <c:pt idx="13">
                  <c:v>177.97</c:v>
                </c:pt>
                <c:pt idx="14">
                  <c:v>204.16</c:v>
                </c:pt>
                <c:pt idx="15">
                  <c:v>214.95</c:v>
                </c:pt>
                <c:pt idx="16">
                  <c:v>207.88</c:v>
                </c:pt>
                <c:pt idx="17">
                  <c:v>238.24</c:v>
                </c:pt>
                <c:pt idx="18">
                  <c:v>243.12</c:v>
                </c:pt>
                <c:pt idx="19">
                  <c:v>221.12</c:v>
                </c:pt>
                <c:pt idx="20">
                  <c:v>240.15</c:v>
                </c:pt>
                <c:pt idx="21">
                  <c:v>218.73</c:v>
                </c:pt>
                <c:pt idx="22">
                  <c:v>257.83</c:v>
                </c:pt>
                <c:pt idx="23">
                  <c:v>263.94</c:v>
                </c:pt>
                <c:pt idx="24">
                  <c:v>296.60000000000002</c:v>
                </c:pt>
                <c:pt idx="25">
                  <c:v>76.55</c:v>
                </c:pt>
                <c:pt idx="26">
                  <c:v>282.82</c:v>
                </c:pt>
                <c:pt idx="27">
                  <c:v>361.22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C0-4DDD-B055-2D4376C90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580160"/>
        <c:axId val="459587584"/>
      </c:scatterChart>
      <c:valAx>
        <c:axId val="459580160"/>
        <c:scaling>
          <c:orientation val="minMax"/>
          <c:max val="280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M   [MPa]</a:t>
                </a:r>
              </a:p>
            </c:rich>
          </c:tx>
          <c:layout>
            <c:manualLayout>
              <c:xMode val="edge"/>
              <c:yMode val="edge"/>
              <c:x val="0.47177472218957706"/>
              <c:y val="2.09173228346456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59587584"/>
        <c:crosses val="autoZero"/>
        <c:crossBetween val="midCat"/>
        <c:majorUnit val="40"/>
        <c:minorUnit val="10"/>
      </c:valAx>
      <c:valAx>
        <c:axId val="459587584"/>
        <c:scaling>
          <c:orientation val="maxMin"/>
          <c:max val="34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9580160"/>
        <c:crossesAt val="0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5610278372591"/>
          <c:y val="0.12012480499219969"/>
          <c:w val="0.82012856171353321"/>
          <c:h val="0.83931357254290173"/>
        </c:manualLayout>
      </c:layout>
      <c:scatterChart>
        <c:scatterStyle val="lineMarker"/>
        <c:varyColors val="0"/>
        <c:ser>
          <c:idx val="4"/>
          <c:order val="0"/>
          <c:spPr>
            <a:ln w="12700">
              <a:solidFill>
                <a:srgbClr val="333333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'[1] PHI, M, Vs Plots'!$Q$43:$Q$64</c:f>
              <c:numCache>
                <c:formatCode>General</c:formatCode>
                <c:ptCount val="22"/>
              </c:numCache>
            </c:numRef>
          </c:xVal>
          <c:yVal>
            <c:numRef>
              <c:f>'[1] PHI, M, Vs Plots'!$R$43:$R$64</c:f>
              <c:numCache>
                <c:formatCode>General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15-4AB7-A622-51F66D2B022D}"/>
            </c:ext>
          </c:extLst>
        </c:ser>
        <c:ser>
          <c:idx val="0"/>
          <c:order val="1"/>
          <c:spPr>
            <a:ln w="12700">
              <a:solidFill>
                <a:srgbClr val="333333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'[1] PHI, M, Vs Plots'!$T$43:$T$68</c:f>
              <c:numCache>
                <c:formatCode>General</c:formatCode>
                <c:ptCount val="26"/>
              </c:numCache>
            </c:numRef>
          </c:xVal>
          <c:yVal>
            <c:numRef>
              <c:f>'[1] PHI, M, Vs Plots'!$U$43:$U$68</c:f>
              <c:numCache>
                <c:formatCode>General</c:formatCode>
                <c:ptCount val="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15-4AB7-A622-51F66D2B022D}"/>
            </c:ext>
          </c:extLst>
        </c:ser>
        <c:ser>
          <c:idx val="1"/>
          <c:order val="2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B15-4AB7-A622-51F66D2B022D}"/>
            </c:ext>
          </c:extLst>
        </c:ser>
        <c:ser>
          <c:idx val="2"/>
          <c:order val="3"/>
          <c:spPr>
            <a:ln w="25400">
              <a:solidFill>
                <a:srgbClr val="006600"/>
              </a:solidFill>
              <a:prstDash val="sysDot"/>
            </a:ln>
          </c:spPr>
          <c:marker>
            <c:symbol val="none"/>
          </c:marker>
          <c:xVal>
            <c:numRef>
              <c:f>'[3]SPT (S.2-Elaborazione)'!$AI$7:$AI$20</c:f>
              <c:numCache>
                <c:formatCode>General</c:formatCode>
                <c:ptCount val="14"/>
                <c:pt idx="0">
                  <c:v>87.084693399072933</c:v>
                </c:pt>
                <c:pt idx="1">
                  <c:v>117.37349701917628</c:v>
                </c:pt>
                <c:pt idx="2">
                  <c:v>123.93023517246652</c:v>
                </c:pt>
                <c:pt idx="3">
                  <c:v>126.59447206456913</c:v>
                </c:pt>
                <c:pt idx="4">
                  <c:v>113.39896615598936</c:v>
                </c:pt>
                <c:pt idx="5">
                  <c:v>242.70438204533033</c:v>
                </c:pt>
                <c:pt idx="6">
                  <c:v>121.22960558338326</c:v>
                </c:pt>
                <c:pt idx="7">
                  <c:v>140.04999138929634</c:v>
                </c:pt>
                <c:pt idx="8">
                  <c:v>151.22352165374477</c:v>
                </c:pt>
                <c:pt idx="9">
                  <c:v>152.17338533155288</c:v>
                </c:pt>
                <c:pt idx="10">
                  <c:v>147.2912573786069</c:v>
                </c:pt>
                <c:pt idx="11">
                  <c:v>126.78797249727295</c:v>
                </c:pt>
                <c:pt idx="12">
                  <c:v>128.35062194706637</c:v>
                </c:pt>
                <c:pt idx="13">
                  <c:v>133.6708157266423</c:v>
                </c:pt>
              </c:numCache>
            </c:numRef>
          </c:xVal>
          <c:yVal>
            <c:numRef>
              <c:f>'[3]SPT (S.2-Elaborazione)'!$AN$7:$AN$20</c:f>
              <c:numCache>
                <c:formatCode>General</c:formatCode>
                <c:ptCount val="14"/>
                <c:pt idx="0">
                  <c:v>0.4</c:v>
                </c:pt>
                <c:pt idx="1">
                  <c:v>0.6</c:v>
                </c:pt>
                <c:pt idx="2">
                  <c:v>0.8</c:v>
                </c:pt>
                <c:pt idx="3">
                  <c:v>1</c:v>
                </c:pt>
                <c:pt idx="4">
                  <c:v>1.2</c:v>
                </c:pt>
                <c:pt idx="5">
                  <c:v>1.4</c:v>
                </c:pt>
                <c:pt idx="6">
                  <c:v>1.6</c:v>
                </c:pt>
                <c:pt idx="7">
                  <c:v>1.8</c:v>
                </c:pt>
                <c:pt idx="8">
                  <c:v>2</c:v>
                </c:pt>
                <c:pt idx="9">
                  <c:v>2.2000000000000002</c:v>
                </c:pt>
                <c:pt idx="10">
                  <c:v>2.4</c:v>
                </c:pt>
                <c:pt idx="11">
                  <c:v>2.6</c:v>
                </c:pt>
                <c:pt idx="12">
                  <c:v>2.8</c:v>
                </c:pt>
                <c:pt idx="1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15-4AB7-A622-51F66D2B022D}"/>
            </c:ext>
          </c:extLst>
        </c:ser>
        <c:ser>
          <c:idx val="3"/>
          <c:order val="4"/>
          <c:tx>
            <c:strRef>
              <c:f>'[3]SPT (S.1-Elaborazione)'!$AI$6:$AI$30</c:f>
              <c:strCache>
                <c:ptCount val="1"/>
                <c:pt idx="0">
                  <c:v>59.49195883 78.3714893 93.44178706 110.5986466 120.0944336 113.3989662 111.4034621 154.5084181 115.3630724 131.6227316 130.4368873 132.2439913 151.8258971 162.0159009 157.1177204 151.4436176 143.5498811 134.0068048 146.3862299 136.5377657 153.7798157 160.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'[3]SPT (S.1-Elaborazione)'!$AI$6:$AI$30</c:f>
              <c:numCache>
                <c:formatCode>General</c:formatCode>
                <c:ptCount val="25"/>
                <c:pt idx="0">
                  <c:v>59.4919588275867</c:v>
                </c:pt>
                <c:pt idx="1">
                  <c:v>78.371489302445809</c:v>
                </c:pt>
                <c:pt idx="2">
                  <c:v>93.441787062340495</c:v>
                </c:pt>
                <c:pt idx="3">
                  <c:v>110.59864656888787</c:v>
                </c:pt>
                <c:pt idx="4">
                  <c:v>120.09443361888952</c:v>
                </c:pt>
                <c:pt idx="5">
                  <c:v>113.39896615598936</c:v>
                </c:pt>
                <c:pt idx="6">
                  <c:v>111.40346208654086</c:v>
                </c:pt>
                <c:pt idx="7">
                  <c:v>154.50841807484156</c:v>
                </c:pt>
                <c:pt idx="8">
                  <c:v>115.3630723897969</c:v>
                </c:pt>
                <c:pt idx="9">
                  <c:v>131.62273156598826</c:v>
                </c:pt>
                <c:pt idx="10">
                  <c:v>130.43688725148166</c:v>
                </c:pt>
                <c:pt idx="11">
                  <c:v>132.24399131250942</c:v>
                </c:pt>
                <c:pt idx="12">
                  <c:v>151.82589706729476</c:v>
                </c:pt>
                <c:pt idx="13">
                  <c:v>162.01590088334339</c:v>
                </c:pt>
                <c:pt idx="14">
                  <c:v>157.11772038945131</c:v>
                </c:pt>
                <c:pt idx="15">
                  <c:v>151.44361763723896</c:v>
                </c:pt>
                <c:pt idx="16">
                  <c:v>143.54988109579995</c:v>
                </c:pt>
                <c:pt idx="17">
                  <c:v>134.00680480959187</c:v>
                </c:pt>
                <c:pt idx="18">
                  <c:v>146.3862298692782</c:v>
                </c:pt>
                <c:pt idx="19">
                  <c:v>136.53776573152336</c:v>
                </c:pt>
                <c:pt idx="20">
                  <c:v>153.77981571698689</c:v>
                </c:pt>
                <c:pt idx="21">
                  <c:v>160.23059581526567</c:v>
                </c:pt>
                <c:pt idx="22">
                  <c:v>140.03469953127771</c:v>
                </c:pt>
                <c:pt idx="23">
                  <c:v>141.13023572831048</c:v>
                </c:pt>
                <c:pt idx="24">
                  <c:v>131.80021210114853</c:v>
                </c:pt>
              </c:numCache>
            </c:numRef>
          </c:xVal>
          <c:yVal>
            <c:numRef>
              <c:f>'[3]SPT (S.1-Elaborazione)'!$AN$6:$AN$30</c:f>
              <c:numCache>
                <c:formatCode>General</c:formatCode>
                <c:ptCount val="25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1.4</c:v>
                </c:pt>
                <c:pt idx="7">
                  <c:v>1.6</c:v>
                </c:pt>
                <c:pt idx="8">
                  <c:v>1.8</c:v>
                </c:pt>
                <c:pt idx="9">
                  <c:v>2</c:v>
                </c:pt>
                <c:pt idx="10">
                  <c:v>2.2000000000000002</c:v>
                </c:pt>
                <c:pt idx="11">
                  <c:v>2.4</c:v>
                </c:pt>
                <c:pt idx="12">
                  <c:v>2.6</c:v>
                </c:pt>
                <c:pt idx="13">
                  <c:v>2.8</c:v>
                </c:pt>
                <c:pt idx="14">
                  <c:v>3</c:v>
                </c:pt>
                <c:pt idx="15">
                  <c:v>3.2</c:v>
                </c:pt>
                <c:pt idx="16">
                  <c:v>3.4</c:v>
                </c:pt>
                <c:pt idx="17">
                  <c:v>3.6</c:v>
                </c:pt>
                <c:pt idx="18">
                  <c:v>3.8</c:v>
                </c:pt>
                <c:pt idx="19">
                  <c:v>4</c:v>
                </c:pt>
                <c:pt idx="20">
                  <c:v>4.2</c:v>
                </c:pt>
                <c:pt idx="21">
                  <c:v>4.4000000000000004</c:v>
                </c:pt>
                <c:pt idx="22">
                  <c:v>4.5999999999999996</c:v>
                </c:pt>
                <c:pt idx="23">
                  <c:v>4.8</c:v>
                </c:pt>
                <c:pt idx="24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15-4AB7-A622-51F66D2B022D}"/>
            </c:ext>
          </c:extLst>
        </c:ser>
        <c:ser>
          <c:idx val="5"/>
          <c:order val="5"/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FB15-4AB7-A622-51F66D2B022D}"/>
            </c:ext>
          </c:extLst>
        </c:ser>
        <c:ser>
          <c:idx val="6"/>
          <c:order val="6"/>
          <c:spPr>
            <a:ln w="15875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xVal>
            <c:numRef>
              <c:f>'[3]CPTu (S.2)-Elaborazioni'!$AH$16:$AH$1402</c:f>
              <c:numCache>
                <c:formatCode>General</c:formatCode>
                <c:ptCount val="1387"/>
                <c:pt idx="0">
                  <c:v>122.58</c:v>
                </c:pt>
                <c:pt idx="1">
                  <c:v>123.71</c:v>
                </c:pt>
                <c:pt idx="2">
                  <c:v>121.91</c:v>
                </c:pt>
                <c:pt idx="3">
                  <c:v>121.93</c:v>
                </c:pt>
                <c:pt idx="4">
                  <c:v>121.94</c:v>
                </c:pt>
                <c:pt idx="5">
                  <c:v>120.46</c:v>
                </c:pt>
                <c:pt idx="6">
                  <c:v>120.22</c:v>
                </c:pt>
                <c:pt idx="7">
                  <c:v>119.89</c:v>
                </c:pt>
                <c:pt idx="8">
                  <c:v>122.41</c:v>
                </c:pt>
                <c:pt idx="9">
                  <c:v>124.34</c:v>
                </c:pt>
                <c:pt idx="10">
                  <c:v>127.84</c:v>
                </c:pt>
                <c:pt idx="11">
                  <c:v>127.88</c:v>
                </c:pt>
                <c:pt idx="12">
                  <c:v>131.97</c:v>
                </c:pt>
                <c:pt idx="13">
                  <c:v>133.59</c:v>
                </c:pt>
                <c:pt idx="14">
                  <c:v>133.33000000000001</c:v>
                </c:pt>
                <c:pt idx="15">
                  <c:v>133.36000000000001</c:v>
                </c:pt>
                <c:pt idx="16">
                  <c:v>133.47</c:v>
                </c:pt>
                <c:pt idx="17">
                  <c:v>133.97</c:v>
                </c:pt>
                <c:pt idx="18">
                  <c:v>136.1</c:v>
                </c:pt>
                <c:pt idx="19">
                  <c:v>136.13</c:v>
                </c:pt>
                <c:pt idx="20">
                  <c:v>137.16</c:v>
                </c:pt>
                <c:pt idx="21">
                  <c:v>137.72999999999999</c:v>
                </c:pt>
                <c:pt idx="22">
                  <c:v>139.72999999999999</c:v>
                </c:pt>
                <c:pt idx="23">
                  <c:v>139.76</c:v>
                </c:pt>
                <c:pt idx="24">
                  <c:v>140.08000000000001</c:v>
                </c:pt>
                <c:pt idx="25">
                  <c:v>140.5</c:v>
                </c:pt>
                <c:pt idx="26">
                  <c:v>141.15</c:v>
                </c:pt>
                <c:pt idx="27">
                  <c:v>147.06</c:v>
                </c:pt>
                <c:pt idx="28">
                  <c:v>147.09</c:v>
                </c:pt>
                <c:pt idx="29">
                  <c:v>154.04</c:v>
                </c:pt>
                <c:pt idx="30">
                  <c:v>158.51</c:v>
                </c:pt>
                <c:pt idx="31">
                  <c:v>162.15</c:v>
                </c:pt>
                <c:pt idx="32">
                  <c:v>162.19</c:v>
                </c:pt>
                <c:pt idx="33">
                  <c:v>163.22</c:v>
                </c:pt>
                <c:pt idx="34">
                  <c:v>164.02</c:v>
                </c:pt>
                <c:pt idx="35">
                  <c:v>165.36</c:v>
                </c:pt>
                <c:pt idx="36">
                  <c:v>165.4</c:v>
                </c:pt>
                <c:pt idx="37">
                  <c:v>164.47</c:v>
                </c:pt>
                <c:pt idx="38">
                  <c:v>164.11</c:v>
                </c:pt>
                <c:pt idx="39">
                  <c:v>175.13</c:v>
                </c:pt>
                <c:pt idx="40">
                  <c:v>175.17</c:v>
                </c:pt>
                <c:pt idx="41">
                  <c:v>182.71</c:v>
                </c:pt>
                <c:pt idx="42">
                  <c:v>188.95</c:v>
                </c:pt>
                <c:pt idx="43">
                  <c:v>196.14</c:v>
                </c:pt>
                <c:pt idx="44">
                  <c:v>190.52</c:v>
                </c:pt>
                <c:pt idx="45">
                  <c:v>190.55</c:v>
                </c:pt>
                <c:pt idx="46">
                  <c:v>191.03</c:v>
                </c:pt>
                <c:pt idx="47">
                  <c:v>191.18</c:v>
                </c:pt>
                <c:pt idx="48">
                  <c:v>191.21</c:v>
                </c:pt>
                <c:pt idx="49">
                  <c:v>192.24</c:v>
                </c:pt>
                <c:pt idx="50">
                  <c:v>188.44</c:v>
                </c:pt>
                <c:pt idx="51">
                  <c:v>188.47</c:v>
                </c:pt>
                <c:pt idx="52">
                  <c:v>187.45</c:v>
                </c:pt>
                <c:pt idx="53">
                  <c:v>186.97</c:v>
                </c:pt>
                <c:pt idx="54">
                  <c:v>182.85</c:v>
                </c:pt>
                <c:pt idx="55">
                  <c:v>182.88</c:v>
                </c:pt>
                <c:pt idx="56">
                  <c:v>180.74</c:v>
                </c:pt>
                <c:pt idx="57">
                  <c:v>177.7</c:v>
                </c:pt>
                <c:pt idx="58">
                  <c:v>176.68</c:v>
                </c:pt>
                <c:pt idx="59">
                  <c:v>176.23</c:v>
                </c:pt>
                <c:pt idx="60">
                  <c:v>176.26</c:v>
                </c:pt>
                <c:pt idx="61">
                  <c:v>176</c:v>
                </c:pt>
                <c:pt idx="62">
                  <c:v>175.22</c:v>
                </c:pt>
                <c:pt idx="63">
                  <c:v>172.2</c:v>
                </c:pt>
                <c:pt idx="64">
                  <c:v>172.23</c:v>
                </c:pt>
                <c:pt idx="65">
                  <c:v>169.56</c:v>
                </c:pt>
                <c:pt idx="66">
                  <c:v>168.46</c:v>
                </c:pt>
                <c:pt idx="67">
                  <c:v>167.53</c:v>
                </c:pt>
                <c:pt idx="68">
                  <c:v>167.55</c:v>
                </c:pt>
                <c:pt idx="69">
                  <c:v>166.79</c:v>
                </c:pt>
                <c:pt idx="70">
                  <c:v>165.13</c:v>
                </c:pt>
                <c:pt idx="71">
                  <c:v>164.95</c:v>
                </c:pt>
                <c:pt idx="72">
                  <c:v>165.55</c:v>
                </c:pt>
                <c:pt idx="73">
                  <c:v>165.58</c:v>
                </c:pt>
                <c:pt idx="74">
                  <c:v>164.45</c:v>
                </c:pt>
                <c:pt idx="75">
                  <c:v>163.44</c:v>
                </c:pt>
                <c:pt idx="76">
                  <c:v>164.69</c:v>
                </c:pt>
                <c:pt idx="77">
                  <c:v>164.72</c:v>
                </c:pt>
                <c:pt idx="78">
                  <c:v>167.16</c:v>
                </c:pt>
                <c:pt idx="79">
                  <c:v>172.61</c:v>
                </c:pt>
                <c:pt idx="80">
                  <c:v>175.74</c:v>
                </c:pt>
                <c:pt idx="81">
                  <c:v>188.52</c:v>
                </c:pt>
                <c:pt idx="82">
                  <c:v>188.56</c:v>
                </c:pt>
                <c:pt idx="83">
                  <c:v>193.89</c:v>
                </c:pt>
                <c:pt idx="84">
                  <c:v>196.4</c:v>
                </c:pt>
                <c:pt idx="85">
                  <c:v>202.32</c:v>
                </c:pt>
                <c:pt idx="86">
                  <c:v>202.36</c:v>
                </c:pt>
                <c:pt idx="87">
                  <c:v>201.24</c:v>
                </c:pt>
                <c:pt idx="88">
                  <c:v>199.5</c:v>
                </c:pt>
                <c:pt idx="89">
                  <c:v>199.53</c:v>
                </c:pt>
                <c:pt idx="90">
                  <c:v>198.57</c:v>
                </c:pt>
                <c:pt idx="91">
                  <c:v>198.03</c:v>
                </c:pt>
                <c:pt idx="92">
                  <c:v>193.05</c:v>
                </c:pt>
                <c:pt idx="93">
                  <c:v>193.08</c:v>
                </c:pt>
                <c:pt idx="94">
                  <c:v>188.6</c:v>
                </c:pt>
                <c:pt idx="95">
                  <c:v>164.6</c:v>
                </c:pt>
                <c:pt idx="96">
                  <c:v>164.63</c:v>
                </c:pt>
                <c:pt idx="97">
                  <c:v>163.69999999999999</c:v>
                </c:pt>
                <c:pt idx="98">
                  <c:v>169.37</c:v>
                </c:pt>
                <c:pt idx="99">
                  <c:v>165.68</c:v>
                </c:pt>
                <c:pt idx="100">
                  <c:v>160.22999999999999</c:v>
                </c:pt>
                <c:pt idx="101">
                  <c:v>160.26</c:v>
                </c:pt>
                <c:pt idx="102">
                  <c:v>156.69999999999999</c:v>
                </c:pt>
                <c:pt idx="103">
                  <c:v>155.13999999999999</c:v>
                </c:pt>
                <c:pt idx="104">
                  <c:v>149.69</c:v>
                </c:pt>
                <c:pt idx="105">
                  <c:v>149.71</c:v>
                </c:pt>
                <c:pt idx="106">
                  <c:v>144.65</c:v>
                </c:pt>
                <c:pt idx="107">
                  <c:v>142.97999999999999</c:v>
                </c:pt>
                <c:pt idx="108">
                  <c:v>140.38</c:v>
                </c:pt>
                <c:pt idx="109">
                  <c:v>140.41</c:v>
                </c:pt>
                <c:pt idx="110">
                  <c:v>139.51</c:v>
                </c:pt>
                <c:pt idx="111">
                  <c:v>136.68</c:v>
                </c:pt>
                <c:pt idx="112">
                  <c:v>138.54</c:v>
                </c:pt>
                <c:pt idx="113">
                  <c:v>138.57</c:v>
                </c:pt>
                <c:pt idx="114">
                  <c:v>141.66</c:v>
                </c:pt>
                <c:pt idx="115">
                  <c:v>146.28</c:v>
                </c:pt>
                <c:pt idx="116">
                  <c:v>154.31</c:v>
                </c:pt>
                <c:pt idx="117">
                  <c:v>154.34</c:v>
                </c:pt>
                <c:pt idx="118">
                  <c:v>159.32</c:v>
                </c:pt>
                <c:pt idx="119">
                  <c:v>159.87</c:v>
                </c:pt>
                <c:pt idx="120">
                  <c:v>157.36000000000001</c:v>
                </c:pt>
                <c:pt idx="121">
                  <c:v>157.38999999999999</c:v>
                </c:pt>
                <c:pt idx="122">
                  <c:v>156.94</c:v>
                </c:pt>
                <c:pt idx="123">
                  <c:v>153.84</c:v>
                </c:pt>
                <c:pt idx="124">
                  <c:v>153.22999999999999</c:v>
                </c:pt>
                <c:pt idx="125">
                  <c:v>153.26</c:v>
                </c:pt>
                <c:pt idx="126">
                  <c:v>154.05000000000001</c:v>
                </c:pt>
                <c:pt idx="127">
                  <c:v>156.19</c:v>
                </c:pt>
                <c:pt idx="128">
                  <c:v>162.69999999999999</c:v>
                </c:pt>
                <c:pt idx="129">
                  <c:v>162.74</c:v>
                </c:pt>
                <c:pt idx="130">
                  <c:v>164.15</c:v>
                </c:pt>
                <c:pt idx="131">
                  <c:v>161.46</c:v>
                </c:pt>
                <c:pt idx="132">
                  <c:v>158.59</c:v>
                </c:pt>
                <c:pt idx="133">
                  <c:v>157.04</c:v>
                </c:pt>
                <c:pt idx="134">
                  <c:v>157.07</c:v>
                </c:pt>
                <c:pt idx="135">
                  <c:v>151.06</c:v>
                </c:pt>
                <c:pt idx="136">
                  <c:v>147.82</c:v>
                </c:pt>
                <c:pt idx="137">
                  <c:v>144.55000000000001</c:v>
                </c:pt>
                <c:pt idx="138">
                  <c:v>144.58000000000001</c:v>
                </c:pt>
                <c:pt idx="139">
                  <c:v>140.37</c:v>
                </c:pt>
                <c:pt idx="140">
                  <c:v>140.51</c:v>
                </c:pt>
                <c:pt idx="141">
                  <c:v>140.80000000000001</c:v>
                </c:pt>
                <c:pt idx="142">
                  <c:v>140.83000000000001</c:v>
                </c:pt>
                <c:pt idx="143">
                  <c:v>148.04</c:v>
                </c:pt>
                <c:pt idx="144">
                  <c:v>152.99</c:v>
                </c:pt>
                <c:pt idx="145">
                  <c:v>161.81</c:v>
                </c:pt>
                <c:pt idx="146">
                  <c:v>161.84</c:v>
                </c:pt>
                <c:pt idx="147">
                  <c:v>164.99</c:v>
                </c:pt>
                <c:pt idx="148">
                  <c:v>166.16</c:v>
                </c:pt>
                <c:pt idx="149">
                  <c:v>166.9</c:v>
                </c:pt>
                <c:pt idx="150">
                  <c:v>167.97</c:v>
                </c:pt>
                <c:pt idx="151">
                  <c:v>168</c:v>
                </c:pt>
                <c:pt idx="152">
                  <c:v>165.9</c:v>
                </c:pt>
                <c:pt idx="153">
                  <c:v>165.41</c:v>
                </c:pt>
                <c:pt idx="154">
                  <c:v>164.97</c:v>
                </c:pt>
                <c:pt idx="155">
                  <c:v>165</c:v>
                </c:pt>
                <c:pt idx="156">
                  <c:v>165.16</c:v>
                </c:pt>
                <c:pt idx="157">
                  <c:v>164.98</c:v>
                </c:pt>
                <c:pt idx="158">
                  <c:v>162.84</c:v>
                </c:pt>
                <c:pt idx="159">
                  <c:v>162.87</c:v>
                </c:pt>
                <c:pt idx="160">
                  <c:v>162.59</c:v>
                </c:pt>
                <c:pt idx="161">
                  <c:v>163.52000000000001</c:v>
                </c:pt>
                <c:pt idx="162">
                  <c:v>167.82</c:v>
                </c:pt>
                <c:pt idx="163">
                  <c:v>167.85</c:v>
                </c:pt>
                <c:pt idx="164">
                  <c:v>169.48</c:v>
                </c:pt>
                <c:pt idx="165">
                  <c:v>172.55</c:v>
                </c:pt>
                <c:pt idx="166">
                  <c:v>177.21</c:v>
                </c:pt>
                <c:pt idx="167">
                  <c:v>177.23</c:v>
                </c:pt>
                <c:pt idx="168">
                  <c:v>184.56</c:v>
                </c:pt>
                <c:pt idx="169">
                  <c:v>184.66</c:v>
                </c:pt>
                <c:pt idx="170">
                  <c:v>186.94</c:v>
                </c:pt>
                <c:pt idx="171">
                  <c:v>186.96</c:v>
                </c:pt>
                <c:pt idx="172">
                  <c:v>188.87</c:v>
                </c:pt>
                <c:pt idx="173">
                  <c:v>188.9</c:v>
                </c:pt>
                <c:pt idx="174">
                  <c:v>190.13</c:v>
                </c:pt>
                <c:pt idx="175">
                  <c:v>191.83</c:v>
                </c:pt>
                <c:pt idx="176">
                  <c:v>195.93</c:v>
                </c:pt>
                <c:pt idx="177">
                  <c:v>195.96</c:v>
                </c:pt>
                <c:pt idx="178">
                  <c:v>196.34</c:v>
                </c:pt>
                <c:pt idx="179">
                  <c:v>198.83</c:v>
                </c:pt>
                <c:pt idx="180">
                  <c:v>198.86</c:v>
                </c:pt>
                <c:pt idx="181">
                  <c:v>201.57</c:v>
                </c:pt>
                <c:pt idx="182">
                  <c:v>201.56</c:v>
                </c:pt>
                <c:pt idx="183">
                  <c:v>207.21</c:v>
                </c:pt>
                <c:pt idx="184">
                  <c:v>207.24</c:v>
                </c:pt>
                <c:pt idx="185">
                  <c:v>204.45</c:v>
                </c:pt>
                <c:pt idx="186">
                  <c:v>204.81</c:v>
                </c:pt>
                <c:pt idx="187">
                  <c:v>209.14</c:v>
                </c:pt>
                <c:pt idx="188">
                  <c:v>209.17</c:v>
                </c:pt>
                <c:pt idx="189">
                  <c:v>212.2</c:v>
                </c:pt>
                <c:pt idx="190">
                  <c:v>211.05</c:v>
                </c:pt>
                <c:pt idx="191">
                  <c:v>215.69</c:v>
                </c:pt>
                <c:pt idx="192">
                  <c:v>215.72</c:v>
                </c:pt>
                <c:pt idx="193">
                  <c:v>215.28</c:v>
                </c:pt>
                <c:pt idx="194">
                  <c:v>206.11</c:v>
                </c:pt>
                <c:pt idx="195">
                  <c:v>206.14</c:v>
                </c:pt>
                <c:pt idx="196">
                  <c:v>209.31</c:v>
                </c:pt>
                <c:pt idx="197">
                  <c:v>210.87</c:v>
                </c:pt>
                <c:pt idx="198">
                  <c:v>194.75</c:v>
                </c:pt>
                <c:pt idx="199">
                  <c:v>195.65</c:v>
                </c:pt>
                <c:pt idx="200">
                  <c:v>195.68</c:v>
                </c:pt>
                <c:pt idx="201">
                  <c:v>196.92</c:v>
                </c:pt>
                <c:pt idx="202">
                  <c:v>198.3</c:v>
                </c:pt>
                <c:pt idx="203">
                  <c:v>196.81</c:v>
                </c:pt>
                <c:pt idx="204">
                  <c:v>197.82</c:v>
                </c:pt>
                <c:pt idx="205">
                  <c:v>196.13</c:v>
                </c:pt>
                <c:pt idx="206">
                  <c:v>191.99</c:v>
                </c:pt>
                <c:pt idx="207">
                  <c:v>192.02</c:v>
                </c:pt>
                <c:pt idx="208">
                  <c:v>193.31</c:v>
                </c:pt>
                <c:pt idx="209">
                  <c:v>191.4</c:v>
                </c:pt>
                <c:pt idx="210">
                  <c:v>193.94</c:v>
                </c:pt>
                <c:pt idx="211">
                  <c:v>193.97</c:v>
                </c:pt>
                <c:pt idx="212">
                  <c:v>192.93</c:v>
                </c:pt>
                <c:pt idx="213">
                  <c:v>196.6</c:v>
                </c:pt>
                <c:pt idx="214">
                  <c:v>199.6</c:v>
                </c:pt>
                <c:pt idx="215">
                  <c:v>215.53</c:v>
                </c:pt>
                <c:pt idx="216">
                  <c:v>216.15</c:v>
                </c:pt>
                <c:pt idx="217">
                  <c:v>227.27</c:v>
                </c:pt>
                <c:pt idx="218">
                  <c:v>227.31</c:v>
                </c:pt>
                <c:pt idx="219">
                  <c:v>226.64</c:v>
                </c:pt>
                <c:pt idx="220">
                  <c:v>237.45</c:v>
                </c:pt>
                <c:pt idx="221">
                  <c:v>237.49</c:v>
                </c:pt>
                <c:pt idx="222">
                  <c:v>237.85</c:v>
                </c:pt>
                <c:pt idx="223">
                  <c:v>210.19</c:v>
                </c:pt>
                <c:pt idx="224">
                  <c:v>210.23</c:v>
                </c:pt>
                <c:pt idx="225">
                  <c:v>222.36</c:v>
                </c:pt>
                <c:pt idx="226">
                  <c:v>232</c:v>
                </c:pt>
                <c:pt idx="227">
                  <c:v>232.04</c:v>
                </c:pt>
                <c:pt idx="228">
                  <c:v>232.96</c:v>
                </c:pt>
                <c:pt idx="229">
                  <c:v>232.03</c:v>
                </c:pt>
                <c:pt idx="230">
                  <c:v>221.58</c:v>
                </c:pt>
                <c:pt idx="231">
                  <c:v>221.62</c:v>
                </c:pt>
                <c:pt idx="232">
                  <c:v>224.59</c:v>
                </c:pt>
                <c:pt idx="233">
                  <c:v>221.57</c:v>
                </c:pt>
                <c:pt idx="234">
                  <c:v>208.18</c:v>
                </c:pt>
                <c:pt idx="235">
                  <c:v>208.21</c:v>
                </c:pt>
                <c:pt idx="236">
                  <c:v>209.57</c:v>
                </c:pt>
                <c:pt idx="237">
                  <c:v>202.18</c:v>
                </c:pt>
                <c:pt idx="238">
                  <c:v>198.69</c:v>
                </c:pt>
                <c:pt idx="239">
                  <c:v>198.72</c:v>
                </c:pt>
                <c:pt idx="240">
                  <c:v>196.35</c:v>
                </c:pt>
                <c:pt idx="241">
                  <c:v>193.23</c:v>
                </c:pt>
                <c:pt idx="242">
                  <c:v>190.52</c:v>
                </c:pt>
                <c:pt idx="243">
                  <c:v>190.56</c:v>
                </c:pt>
                <c:pt idx="244">
                  <c:v>188.59</c:v>
                </c:pt>
                <c:pt idx="245">
                  <c:v>191.43</c:v>
                </c:pt>
                <c:pt idx="246">
                  <c:v>191.06</c:v>
                </c:pt>
                <c:pt idx="247">
                  <c:v>186.09</c:v>
                </c:pt>
                <c:pt idx="248">
                  <c:v>186.12</c:v>
                </c:pt>
                <c:pt idx="249">
                  <c:v>182.72</c:v>
                </c:pt>
                <c:pt idx="250">
                  <c:v>178.98</c:v>
                </c:pt>
                <c:pt idx="251">
                  <c:v>171.6</c:v>
                </c:pt>
                <c:pt idx="252">
                  <c:v>168.59</c:v>
                </c:pt>
                <c:pt idx="253">
                  <c:v>168.61</c:v>
                </c:pt>
                <c:pt idx="254">
                  <c:v>164.71</c:v>
                </c:pt>
                <c:pt idx="255">
                  <c:v>167.65</c:v>
                </c:pt>
                <c:pt idx="256">
                  <c:v>164.72</c:v>
                </c:pt>
                <c:pt idx="257">
                  <c:v>164.75</c:v>
                </c:pt>
                <c:pt idx="258">
                  <c:v>164.15</c:v>
                </c:pt>
                <c:pt idx="259">
                  <c:v>167</c:v>
                </c:pt>
                <c:pt idx="260">
                  <c:v>163.30000000000001</c:v>
                </c:pt>
                <c:pt idx="261">
                  <c:v>163.01</c:v>
                </c:pt>
                <c:pt idx="262">
                  <c:v>161.27000000000001</c:v>
                </c:pt>
                <c:pt idx="263">
                  <c:v>160.44999999999999</c:v>
                </c:pt>
                <c:pt idx="264">
                  <c:v>160.47</c:v>
                </c:pt>
                <c:pt idx="265">
                  <c:v>158.38999999999999</c:v>
                </c:pt>
                <c:pt idx="266">
                  <c:v>155.35</c:v>
                </c:pt>
                <c:pt idx="267">
                  <c:v>152.02000000000001</c:v>
                </c:pt>
                <c:pt idx="268">
                  <c:v>152.04</c:v>
                </c:pt>
                <c:pt idx="269">
                  <c:v>151.84</c:v>
                </c:pt>
                <c:pt idx="270">
                  <c:v>150.27000000000001</c:v>
                </c:pt>
                <c:pt idx="271">
                  <c:v>150.85</c:v>
                </c:pt>
                <c:pt idx="272">
                  <c:v>150.88</c:v>
                </c:pt>
                <c:pt idx="273">
                  <c:v>153.71</c:v>
                </c:pt>
                <c:pt idx="274">
                  <c:v>152.22</c:v>
                </c:pt>
                <c:pt idx="275">
                  <c:v>150.94999999999999</c:v>
                </c:pt>
                <c:pt idx="276">
                  <c:v>150.97999999999999</c:v>
                </c:pt>
                <c:pt idx="277">
                  <c:v>148.30000000000001</c:v>
                </c:pt>
                <c:pt idx="278">
                  <c:v>147.83000000000001</c:v>
                </c:pt>
                <c:pt idx="279">
                  <c:v>145.03</c:v>
                </c:pt>
                <c:pt idx="280">
                  <c:v>145.06</c:v>
                </c:pt>
                <c:pt idx="281">
                  <c:v>143.5</c:v>
                </c:pt>
                <c:pt idx="282">
                  <c:v>141.41</c:v>
                </c:pt>
                <c:pt idx="283">
                  <c:v>143.26</c:v>
                </c:pt>
                <c:pt idx="284">
                  <c:v>140.15</c:v>
                </c:pt>
                <c:pt idx="285">
                  <c:v>140.18</c:v>
                </c:pt>
                <c:pt idx="286">
                  <c:v>147.97</c:v>
                </c:pt>
                <c:pt idx="287">
                  <c:v>161.63</c:v>
                </c:pt>
                <c:pt idx="288">
                  <c:v>190.73</c:v>
                </c:pt>
                <c:pt idx="289">
                  <c:v>190.75</c:v>
                </c:pt>
                <c:pt idx="290">
                  <c:v>180.96</c:v>
                </c:pt>
                <c:pt idx="291">
                  <c:v>180.98</c:v>
                </c:pt>
                <c:pt idx="292">
                  <c:v>182.03</c:v>
                </c:pt>
                <c:pt idx="293">
                  <c:v>182.05</c:v>
                </c:pt>
                <c:pt idx="294">
                  <c:v>182.07</c:v>
                </c:pt>
                <c:pt idx="295">
                  <c:v>173.22</c:v>
                </c:pt>
                <c:pt idx="296">
                  <c:v>173.25</c:v>
                </c:pt>
                <c:pt idx="297">
                  <c:v>175.31</c:v>
                </c:pt>
                <c:pt idx="298">
                  <c:v>179.01</c:v>
                </c:pt>
                <c:pt idx="299">
                  <c:v>187.38</c:v>
                </c:pt>
                <c:pt idx="300">
                  <c:v>191.27</c:v>
                </c:pt>
                <c:pt idx="301">
                  <c:v>192.32</c:v>
                </c:pt>
                <c:pt idx="302">
                  <c:v>192.37</c:v>
                </c:pt>
                <c:pt idx="303">
                  <c:v>192.84</c:v>
                </c:pt>
                <c:pt idx="304">
                  <c:v>194.16</c:v>
                </c:pt>
                <c:pt idx="305">
                  <c:v>192.99</c:v>
                </c:pt>
                <c:pt idx="306">
                  <c:v>190.39</c:v>
                </c:pt>
                <c:pt idx="307">
                  <c:v>188.96</c:v>
                </c:pt>
                <c:pt idx="308">
                  <c:v>187.47</c:v>
                </c:pt>
                <c:pt idx="309">
                  <c:v>187.51</c:v>
                </c:pt>
                <c:pt idx="310">
                  <c:v>182.11</c:v>
                </c:pt>
                <c:pt idx="311">
                  <c:v>181.85</c:v>
                </c:pt>
                <c:pt idx="312">
                  <c:v>180.67</c:v>
                </c:pt>
                <c:pt idx="313">
                  <c:v>180.7</c:v>
                </c:pt>
                <c:pt idx="314">
                  <c:v>168.95</c:v>
                </c:pt>
                <c:pt idx="315">
                  <c:v>161.22</c:v>
                </c:pt>
                <c:pt idx="316">
                  <c:v>161.25</c:v>
                </c:pt>
                <c:pt idx="317">
                  <c:v>161.6</c:v>
                </c:pt>
                <c:pt idx="318">
                  <c:v>160.43</c:v>
                </c:pt>
                <c:pt idx="319">
                  <c:v>153.41999999999999</c:v>
                </c:pt>
                <c:pt idx="320">
                  <c:v>153.44</c:v>
                </c:pt>
                <c:pt idx="321">
                  <c:v>152.62</c:v>
                </c:pt>
                <c:pt idx="322">
                  <c:v>151.21</c:v>
                </c:pt>
                <c:pt idx="323">
                  <c:v>146.54</c:v>
                </c:pt>
                <c:pt idx="324">
                  <c:v>147.13</c:v>
                </c:pt>
                <c:pt idx="325">
                  <c:v>141.74</c:v>
                </c:pt>
                <c:pt idx="326">
                  <c:v>148.57</c:v>
                </c:pt>
                <c:pt idx="327">
                  <c:v>148.6</c:v>
                </c:pt>
                <c:pt idx="328">
                  <c:v>151.05000000000001</c:v>
                </c:pt>
                <c:pt idx="329">
                  <c:v>146.13999999999999</c:v>
                </c:pt>
                <c:pt idx="330">
                  <c:v>155.01</c:v>
                </c:pt>
                <c:pt idx="331">
                  <c:v>155.03</c:v>
                </c:pt>
                <c:pt idx="332">
                  <c:v>156.65</c:v>
                </c:pt>
                <c:pt idx="333">
                  <c:v>157.87</c:v>
                </c:pt>
                <c:pt idx="334">
                  <c:v>158.15</c:v>
                </c:pt>
                <c:pt idx="335">
                  <c:v>158.18</c:v>
                </c:pt>
                <c:pt idx="336">
                  <c:v>159.82</c:v>
                </c:pt>
                <c:pt idx="337">
                  <c:v>157.34</c:v>
                </c:pt>
                <c:pt idx="338">
                  <c:v>156.44</c:v>
                </c:pt>
                <c:pt idx="339">
                  <c:v>156.47</c:v>
                </c:pt>
                <c:pt idx="340">
                  <c:v>153.72999999999999</c:v>
                </c:pt>
                <c:pt idx="341">
                  <c:v>154.63999999999999</c:v>
                </c:pt>
                <c:pt idx="342">
                  <c:v>155.25</c:v>
                </c:pt>
                <c:pt idx="343">
                  <c:v>155.28</c:v>
                </c:pt>
                <c:pt idx="344">
                  <c:v>149.68</c:v>
                </c:pt>
                <c:pt idx="345">
                  <c:v>150.74</c:v>
                </c:pt>
                <c:pt idx="346">
                  <c:v>147.19</c:v>
                </c:pt>
                <c:pt idx="347">
                  <c:v>147.22</c:v>
                </c:pt>
                <c:pt idx="348">
                  <c:v>143.28</c:v>
                </c:pt>
                <c:pt idx="349">
                  <c:v>138.41999999999999</c:v>
                </c:pt>
                <c:pt idx="350">
                  <c:v>134.52000000000001</c:v>
                </c:pt>
                <c:pt idx="351">
                  <c:v>134.54</c:v>
                </c:pt>
                <c:pt idx="352">
                  <c:v>142.07</c:v>
                </c:pt>
                <c:pt idx="353">
                  <c:v>144.1</c:v>
                </c:pt>
                <c:pt idx="354">
                  <c:v>167.74</c:v>
                </c:pt>
                <c:pt idx="355">
                  <c:v>167.76</c:v>
                </c:pt>
                <c:pt idx="356">
                  <c:v>162.6</c:v>
                </c:pt>
                <c:pt idx="357">
                  <c:v>164.08</c:v>
                </c:pt>
                <c:pt idx="358">
                  <c:v>171.69</c:v>
                </c:pt>
                <c:pt idx="359">
                  <c:v>167.87</c:v>
                </c:pt>
                <c:pt idx="360">
                  <c:v>167.89</c:v>
                </c:pt>
                <c:pt idx="361">
                  <c:v>143.66</c:v>
                </c:pt>
                <c:pt idx="362">
                  <c:v>212.96</c:v>
                </c:pt>
                <c:pt idx="363">
                  <c:v>213</c:v>
                </c:pt>
                <c:pt idx="364">
                  <c:v>206.49</c:v>
                </c:pt>
                <c:pt idx="365">
                  <c:v>206.52</c:v>
                </c:pt>
                <c:pt idx="366">
                  <c:v>207.48</c:v>
                </c:pt>
                <c:pt idx="367">
                  <c:v>216.35</c:v>
                </c:pt>
                <c:pt idx="368">
                  <c:v>247.37</c:v>
                </c:pt>
                <c:pt idx="369">
                  <c:v>247.4</c:v>
                </c:pt>
                <c:pt idx="370">
                  <c:v>259.08999999999997</c:v>
                </c:pt>
                <c:pt idx="371">
                  <c:v>244.02</c:v>
                </c:pt>
                <c:pt idx="372">
                  <c:v>193.46</c:v>
                </c:pt>
                <c:pt idx="373">
                  <c:v>193.49</c:v>
                </c:pt>
                <c:pt idx="374">
                  <c:v>195.54</c:v>
                </c:pt>
                <c:pt idx="375">
                  <c:v>205.98</c:v>
                </c:pt>
                <c:pt idx="376">
                  <c:v>218.41</c:v>
                </c:pt>
                <c:pt idx="377">
                  <c:v>218.45</c:v>
                </c:pt>
                <c:pt idx="378">
                  <c:v>218.99</c:v>
                </c:pt>
                <c:pt idx="379">
                  <c:v>198.8</c:v>
                </c:pt>
                <c:pt idx="380">
                  <c:v>198.84</c:v>
                </c:pt>
                <c:pt idx="381">
                  <c:v>198.18</c:v>
                </c:pt>
                <c:pt idx="382">
                  <c:v>199.26</c:v>
                </c:pt>
                <c:pt idx="383">
                  <c:v>199.17</c:v>
                </c:pt>
                <c:pt idx="384">
                  <c:v>196.59</c:v>
                </c:pt>
                <c:pt idx="385">
                  <c:v>196.63</c:v>
                </c:pt>
                <c:pt idx="386">
                  <c:v>196.08</c:v>
                </c:pt>
                <c:pt idx="387">
                  <c:v>191.65</c:v>
                </c:pt>
                <c:pt idx="388">
                  <c:v>189.89</c:v>
                </c:pt>
                <c:pt idx="389">
                  <c:v>179.24</c:v>
                </c:pt>
                <c:pt idx="390">
                  <c:v>179.28</c:v>
                </c:pt>
                <c:pt idx="391">
                  <c:v>178.55</c:v>
                </c:pt>
                <c:pt idx="392">
                  <c:v>178.61</c:v>
                </c:pt>
                <c:pt idx="393">
                  <c:v>181.92</c:v>
                </c:pt>
                <c:pt idx="394">
                  <c:v>140.52000000000001</c:v>
                </c:pt>
                <c:pt idx="395">
                  <c:v>140.54</c:v>
                </c:pt>
                <c:pt idx="396">
                  <c:v>153.71</c:v>
                </c:pt>
                <c:pt idx="397">
                  <c:v>155.85</c:v>
                </c:pt>
                <c:pt idx="398">
                  <c:v>159.02000000000001</c:v>
                </c:pt>
                <c:pt idx="399">
                  <c:v>159.05000000000001</c:v>
                </c:pt>
                <c:pt idx="400">
                  <c:v>157.79</c:v>
                </c:pt>
                <c:pt idx="401">
                  <c:v>155.58000000000001</c:v>
                </c:pt>
                <c:pt idx="402">
                  <c:v>149.41</c:v>
                </c:pt>
                <c:pt idx="403">
                  <c:v>149.43</c:v>
                </c:pt>
                <c:pt idx="404">
                  <c:v>153.19999999999999</c:v>
                </c:pt>
                <c:pt idx="405">
                  <c:v>158.49</c:v>
                </c:pt>
                <c:pt idx="406">
                  <c:v>167.14</c:v>
                </c:pt>
                <c:pt idx="407">
                  <c:v>167.16</c:v>
                </c:pt>
                <c:pt idx="408">
                  <c:v>175.27</c:v>
                </c:pt>
                <c:pt idx="409">
                  <c:v>176.17</c:v>
                </c:pt>
                <c:pt idx="410">
                  <c:v>173.86</c:v>
                </c:pt>
                <c:pt idx="411">
                  <c:v>173.89</c:v>
                </c:pt>
                <c:pt idx="412">
                  <c:v>170.84</c:v>
                </c:pt>
                <c:pt idx="413">
                  <c:v>172.72</c:v>
                </c:pt>
                <c:pt idx="414">
                  <c:v>170.7</c:v>
                </c:pt>
                <c:pt idx="415">
                  <c:v>170.73</c:v>
                </c:pt>
                <c:pt idx="416">
                  <c:v>167.28</c:v>
                </c:pt>
                <c:pt idx="417">
                  <c:v>174.96</c:v>
                </c:pt>
                <c:pt idx="418">
                  <c:v>170.76</c:v>
                </c:pt>
                <c:pt idx="419">
                  <c:v>170.79</c:v>
                </c:pt>
                <c:pt idx="420">
                  <c:v>179.44</c:v>
                </c:pt>
                <c:pt idx="421">
                  <c:v>171.91</c:v>
                </c:pt>
                <c:pt idx="422">
                  <c:v>171.2</c:v>
                </c:pt>
                <c:pt idx="423">
                  <c:v>171.22</c:v>
                </c:pt>
                <c:pt idx="424">
                  <c:v>174.5</c:v>
                </c:pt>
                <c:pt idx="425">
                  <c:v>177.02</c:v>
                </c:pt>
                <c:pt idx="426">
                  <c:v>177.57</c:v>
                </c:pt>
                <c:pt idx="427">
                  <c:v>177.6</c:v>
                </c:pt>
                <c:pt idx="428">
                  <c:v>175.02</c:v>
                </c:pt>
                <c:pt idx="429">
                  <c:v>169.44</c:v>
                </c:pt>
                <c:pt idx="430">
                  <c:v>169.98</c:v>
                </c:pt>
                <c:pt idx="431">
                  <c:v>170</c:v>
                </c:pt>
                <c:pt idx="432">
                  <c:v>163.16999999999999</c:v>
                </c:pt>
                <c:pt idx="433">
                  <c:v>170.73</c:v>
                </c:pt>
                <c:pt idx="434">
                  <c:v>170.75</c:v>
                </c:pt>
                <c:pt idx="435">
                  <c:v>151.77000000000001</c:v>
                </c:pt>
                <c:pt idx="436">
                  <c:v>175.34</c:v>
                </c:pt>
                <c:pt idx="437">
                  <c:v>175.37</c:v>
                </c:pt>
                <c:pt idx="438">
                  <c:v>155.24</c:v>
                </c:pt>
                <c:pt idx="439">
                  <c:v>161.13</c:v>
                </c:pt>
                <c:pt idx="440">
                  <c:v>158.56</c:v>
                </c:pt>
                <c:pt idx="441">
                  <c:v>158.58000000000001</c:v>
                </c:pt>
                <c:pt idx="442">
                  <c:v>161.04</c:v>
                </c:pt>
                <c:pt idx="443">
                  <c:v>162.61000000000001</c:v>
                </c:pt>
                <c:pt idx="444">
                  <c:v>167.2</c:v>
                </c:pt>
                <c:pt idx="445">
                  <c:v>167.22</c:v>
                </c:pt>
                <c:pt idx="446">
                  <c:v>162.72</c:v>
                </c:pt>
                <c:pt idx="447">
                  <c:v>167.09</c:v>
                </c:pt>
                <c:pt idx="448">
                  <c:v>168.22</c:v>
                </c:pt>
                <c:pt idx="449">
                  <c:v>155.91</c:v>
                </c:pt>
                <c:pt idx="450">
                  <c:v>155.93</c:v>
                </c:pt>
                <c:pt idx="451">
                  <c:v>156.26</c:v>
                </c:pt>
                <c:pt idx="452">
                  <c:v>158.59</c:v>
                </c:pt>
                <c:pt idx="453">
                  <c:v>162.27000000000001</c:v>
                </c:pt>
                <c:pt idx="454">
                  <c:v>160.87</c:v>
                </c:pt>
                <c:pt idx="455">
                  <c:v>160.88999999999999</c:v>
                </c:pt>
                <c:pt idx="456">
                  <c:v>160.61000000000001</c:v>
                </c:pt>
                <c:pt idx="457">
                  <c:v>175.21</c:v>
                </c:pt>
                <c:pt idx="458">
                  <c:v>173.21</c:v>
                </c:pt>
                <c:pt idx="459">
                  <c:v>175.92</c:v>
                </c:pt>
                <c:pt idx="460">
                  <c:v>175.95</c:v>
                </c:pt>
                <c:pt idx="461">
                  <c:v>165.68</c:v>
                </c:pt>
                <c:pt idx="462">
                  <c:v>168.12</c:v>
                </c:pt>
                <c:pt idx="463">
                  <c:v>179.32</c:v>
                </c:pt>
                <c:pt idx="464">
                  <c:v>179.34</c:v>
                </c:pt>
                <c:pt idx="465">
                  <c:v>177.72</c:v>
                </c:pt>
                <c:pt idx="466">
                  <c:v>171.89</c:v>
                </c:pt>
                <c:pt idx="467">
                  <c:v>180.34</c:v>
                </c:pt>
                <c:pt idx="468">
                  <c:v>180.37</c:v>
                </c:pt>
                <c:pt idx="469">
                  <c:v>182.53</c:v>
                </c:pt>
                <c:pt idx="470">
                  <c:v>187.43</c:v>
                </c:pt>
                <c:pt idx="471">
                  <c:v>187.45</c:v>
                </c:pt>
                <c:pt idx="472">
                  <c:v>191.73</c:v>
                </c:pt>
                <c:pt idx="473">
                  <c:v>189.2</c:v>
                </c:pt>
                <c:pt idx="474">
                  <c:v>189.23</c:v>
                </c:pt>
                <c:pt idx="475">
                  <c:v>191.36</c:v>
                </c:pt>
                <c:pt idx="476">
                  <c:v>188.27</c:v>
                </c:pt>
                <c:pt idx="477">
                  <c:v>189.78</c:v>
                </c:pt>
                <c:pt idx="478">
                  <c:v>179.75</c:v>
                </c:pt>
                <c:pt idx="479">
                  <c:v>179.77</c:v>
                </c:pt>
                <c:pt idx="480">
                  <c:v>198.63</c:v>
                </c:pt>
                <c:pt idx="481">
                  <c:v>161.71</c:v>
                </c:pt>
                <c:pt idx="482">
                  <c:v>173.45</c:v>
                </c:pt>
                <c:pt idx="483">
                  <c:v>178.27</c:v>
                </c:pt>
                <c:pt idx="484">
                  <c:v>178.3</c:v>
                </c:pt>
                <c:pt idx="485">
                  <c:v>173.86</c:v>
                </c:pt>
                <c:pt idx="486">
                  <c:v>175.65</c:v>
                </c:pt>
                <c:pt idx="487">
                  <c:v>173.85</c:v>
                </c:pt>
                <c:pt idx="488">
                  <c:v>175.2</c:v>
                </c:pt>
                <c:pt idx="489">
                  <c:v>175.22</c:v>
                </c:pt>
                <c:pt idx="490">
                  <c:v>176.52</c:v>
                </c:pt>
                <c:pt idx="491">
                  <c:v>173.98</c:v>
                </c:pt>
                <c:pt idx="492">
                  <c:v>173.61</c:v>
                </c:pt>
                <c:pt idx="493">
                  <c:v>164.86</c:v>
                </c:pt>
                <c:pt idx="494">
                  <c:v>164.88</c:v>
                </c:pt>
                <c:pt idx="495">
                  <c:v>144.47999999999999</c:v>
                </c:pt>
                <c:pt idx="496">
                  <c:v>144.5</c:v>
                </c:pt>
                <c:pt idx="497">
                  <c:v>149.15</c:v>
                </c:pt>
                <c:pt idx="498">
                  <c:v>145.51</c:v>
                </c:pt>
                <c:pt idx="499">
                  <c:v>143.16</c:v>
                </c:pt>
                <c:pt idx="500">
                  <c:v>143.37</c:v>
                </c:pt>
                <c:pt idx="501">
                  <c:v>143.19</c:v>
                </c:pt>
                <c:pt idx="502">
                  <c:v>143.21</c:v>
                </c:pt>
                <c:pt idx="503">
                  <c:v>144.66999999999999</c:v>
                </c:pt>
                <c:pt idx="504">
                  <c:v>142.79</c:v>
                </c:pt>
                <c:pt idx="505">
                  <c:v>144.19</c:v>
                </c:pt>
                <c:pt idx="506">
                  <c:v>144.21</c:v>
                </c:pt>
                <c:pt idx="507">
                  <c:v>138.47999999999999</c:v>
                </c:pt>
                <c:pt idx="508">
                  <c:v>143.91999999999999</c:v>
                </c:pt>
                <c:pt idx="509">
                  <c:v>148.79</c:v>
                </c:pt>
                <c:pt idx="510">
                  <c:v>145.52000000000001</c:v>
                </c:pt>
                <c:pt idx="511">
                  <c:v>145.54</c:v>
                </c:pt>
                <c:pt idx="512">
                  <c:v>144.29</c:v>
                </c:pt>
                <c:pt idx="513">
                  <c:v>140.86000000000001</c:v>
                </c:pt>
                <c:pt idx="514">
                  <c:v>144.55000000000001</c:v>
                </c:pt>
                <c:pt idx="515">
                  <c:v>144.57</c:v>
                </c:pt>
                <c:pt idx="516">
                  <c:v>146.32</c:v>
                </c:pt>
                <c:pt idx="517">
                  <c:v>148.28</c:v>
                </c:pt>
                <c:pt idx="518">
                  <c:v>148.05000000000001</c:v>
                </c:pt>
                <c:pt idx="519">
                  <c:v>148.07</c:v>
                </c:pt>
                <c:pt idx="520">
                  <c:v>147.94999999999999</c:v>
                </c:pt>
                <c:pt idx="521">
                  <c:v>149.57</c:v>
                </c:pt>
                <c:pt idx="522">
                  <c:v>156.19999999999999</c:v>
                </c:pt>
                <c:pt idx="523">
                  <c:v>156.22</c:v>
                </c:pt>
                <c:pt idx="524">
                  <c:v>124.65</c:v>
                </c:pt>
                <c:pt idx="525">
                  <c:v>139.63999999999999</c:v>
                </c:pt>
                <c:pt idx="526">
                  <c:v>139.65</c:v>
                </c:pt>
                <c:pt idx="527">
                  <c:v>139.63999999999999</c:v>
                </c:pt>
                <c:pt idx="528">
                  <c:v>142.99</c:v>
                </c:pt>
                <c:pt idx="529">
                  <c:v>150.61000000000001</c:v>
                </c:pt>
                <c:pt idx="530">
                  <c:v>153.09</c:v>
                </c:pt>
                <c:pt idx="531">
                  <c:v>161.91</c:v>
                </c:pt>
                <c:pt idx="532">
                  <c:v>161.94</c:v>
                </c:pt>
                <c:pt idx="533">
                  <c:v>165.94</c:v>
                </c:pt>
                <c:pt idx="534">
                  <c:v>169.17</c:v>
                </c:pt>
                <c:pt idx="535">
                  <c:v>149.31</c:v>
                </c:pt>
                <c:pt idx="536">
                  <c:v>149.33000000000001</c:v>
                </c:pt>
                <c:pt idx="537">
                  <c:v>175.72</c:v>
                </c:pt>
                <c:pt idx="538">
                  <c:v>184.95</c:v>
                </c:pt>
                <c:pt idx="539">
                  <c:v>184.97</c:v>
                </c:pt>
                <c:pt idx="540">
                  <c:v>166.17</c:v>
                </c:pt>
                <c:pt idx="541">
                  <c:v>173.28</c:v>
                </c:pt>
                <c:pt idx="542">
                  <c:v>170.38</c:v>
                </c:pt>
                <c:pt idx="543">
                  <c:v>178.19</c:v>
                </c:pt>
                <c:pt idx="544">
                  <c:v>178.21</c:v>
                </c:pt>
                <c:pt idx="545">
                  <c:v>183.13</c:v>
                </c:pt>
                <c:pt idx="546">
                  <c:v>190.34</c:v>
                </c:pt>
                <c:pt idx="547">
                  <c:v>190.36</c:v>
                </c:pt>
                <c:pt idx="548">
                  <c:v>191.66</c:v>
                </c:pt>
                <c:pt idx="549">
                  <c:v>187.6</c:v>
                </c:pt>
                <c:pt idx="550">
                  <c:v>200.26</c:v>
                </c:pt>
                <c:pt idx="551">
                  <c:v>215.28</c:v>
                </c:pt>
                <c:pt idx="552">
                  <c:v>215.31</c:v>
                </c:pt>
                <c:pt idx="553">
                  <c:v>208.93</c:v>
                </c:pt>
                <c:pt idx="554">
                  <c:v>208.51</c:v>
                </c:pt>
                <c:pt idx="555">
                  <c:v>209.94</c:v>
                </c:pt>
                <c:pt idx="556">
                  <c:v>209.97</c:v>
                </c:pt>
                <c:pt idx="557">
                  <c:v>205.36</c:v>
                </c:pt>
                <c:pt idx="558">
                  <c:v>205.08</c:v>
                </c:pt>
                <c:pt idx="559">
                  <c:v>203.69</c:v>
                </c:pt>
                <c:pt idx="560">
                  <c:v>203.72</c:v>
                </c:pt>
                <c:pt idx="561">
                  <c:v>203.26</c:v>
                </c:pt>
                <c:pt idx="562">
                  <c:v>204.41</c:v>
                </c:pt>
                <c:pt idx="563">
                  <c:v>205.27</c:v>
                </c:pt>
                <c:pt idx="564">
                  <c:v>201.78</c:v>
                </c:pt>
                <c:pt idx="565">
                  <c:v>205.38</c:v>
                </c:pt>
                <c:pt idx="566">
                  <c:v>205.41</c:v>
                </c:pt>
                <c:pt idx="567">
                  <c:v>198.86</c:v>
                </c:pt>
                <c:pt idx="568">
                  <c:v>198.95</c:v>
                </c:pt>
                <c:pt idx="569">
                  <c:v>195.82</c:v>
                </c:pt>
                <c:pt idx="570">
                  <c:v>195.35</c:v>
                </c:pt>
                <c:pt idx="571">
                  <c:v>191.37</c:v>
                </c:pt>
                <c:pt idx="572">
                  <c:v>191.39</c:v>
                </c:pt>
                <c:pt idx="573">
                  <c:v>187.49</c:v>
                </c:pt>
                <c:pt idx="574">
                  <c:v>187.19</c:v>
                </c:pt>
                <c:pt idx="575">
                  <c:v>189.69</c:v>
                </c:pt>
                <c:pt idx="576">
                  <c:v>180.3</c:v>
                </c:pt>
                <c:pt idx="577">
                  <c:v>176.99</c:v>
                </c:pt>
                <c:pt idx="578">
                  <c:v>173.99</c:v>
                </c:pt>
                <c:pt idx="579">
                  <c:v>174.01</c:v>
                </c:pt>
                <c:pt idx="580">
                  <c:v>171.21</c:v>
                </c:pt>
                <c:pt idx="581">
                  <c:v>167.37</c:v>
                </c:pt>
                <c:pt idx="582">
                  <c:v>164.97</c:v>
                </c:pt>
                <c:pt idx="583">
                  <c:v>159.35</c:v>
                </c:pt>
                <c:pt idx="584">
                  <c:v>159.37</c:v>
                </c:pt>
                <c:pt idx="585">
                  <c:v>158.16999999999999</c:v>
                </c:pt>
                <c:pt idx="586">
                  <c:v>156.01</c:v>
                </c:pt>
                <c:pt idx="587">
                  <c:v>157.43</c:v>
                </c:pt>
                <c:pt idx="588">
                  <c:v>161.55000000000001</c:v>
                </c:pt>
                <c:pt idx="589">
                  <c:v>164.27</c:v>
                </c:pt>
                <c:pt idx="590">
                  <c:v>158.54</c:v>
                </c:pt>
                <c:pt idx="591">
                  <c:v>158.56</c:v>
                </c:pt>
                <c:pt idx="592">
                  <c:v>167.92</c:v>
                </c:pt>
                <c:pt idx="593">
                  <c:v>168.53</c:v>
                </c:pt>
                <c:pt idx="594">
                  <c:v>159.94999999999999</c:v>
                </c:pt>
                <c:pt idx="595">
                  <c:v>159.97</c:v>
                </c:pt>
                <c:pt idx="596">
                  <c:v>165.87</c:v>
                </c:pt>
                <c:pt idx="597">
                  <c:v>165.67</c:v>
                </c:pt>
                <c:pt idx="598">
                  <c:v>176.05</c:v>
                </c:pt>
                <c:pt idx="599">
                  <c:v>176.07</c:v>
                </c:pt>
                <c:pt idx="600">
                  <c:v>179.21</c:v>
                </c:pt>
                <c:pt idx="601">
                  <c:v>178.53</c:v>
                </c:pt>
                <c:pt idx="602">
                  <c:v>180.94</c:v>
                </c:pt>
                <c:pt idx="603">
                  <c:v>180.96</c:v>
                </c:pt>
                <c:pt idx="604">
                  <c:v>189.71</c:v>
                </c:pt>
                <c:pt idx="605">
                  <c:v>182.14</c:v>
                </c:pt>
                <c:pt idx="606">
                  <c:v>202.56</c:v>
                </c:pt>
                <c:pt idx="607">
                  <c:v>194.53</c:v>
                </c:pt>
                <c:pt idx="608">
                  <c:v>193.96</c:v>
                </c:pt>
                <c:pt idx="609">
                  <c:v>193.99</c:v>
                </c:pt>
                <c:pt idx="610">
                  <c:v>189.81</c:v>
                </c:pt>
                <c:pt idx="611">
                  <c:v>188.99</c:v>
                </c:pt>
                <c:pt idx="612">
                  <c:v>192.45</c:v>
                </c:pt>
                <c:pt idx="613">
                  <c:v>192.48</c:v>
                </c:pt>
                <c:pt idx="614">
                  <c:v>191.31</c:v>
                </c:pt>
                <c:pt idx="615">
                  <c:v>190.89</c:v>
                </c:pt>
                <c:pt idx="616">
                  <c:v>189.83</c:v>
                </c:pt>
                <c:pt idx="617">
                  <c:v>189.86</c:v>
                </c:pt>
                <c:pt idx="618">
                  <c:v>189.35</c:v>
                </c:pt>
                <c:pt idx="619">
                  <c:v>187.04</c:v>
                </c:pt>
                <c:pt idx="620">
                  <c:v>185.53</c:v>
                </c:pt>
                <c:pt idx="621">
                  <c:v>185.97</c:v>
                </c:pt>
                <c:pt idx="622">
                  <c:v>186.8</c:v>
                </c:pt>
                <c:pt idx="623">
                  <c:v>186.01</c:v>
                </c:pt>
                <c:pt idx="624">
                  <c:v>189.54</c:v>
                </c:pt>
                <c:pt idx="625">
                  <c:v>189.57</c:v>
                </c:pt>
                <c:pt idx="626">
                  <c:v>187.41</c:v>
                </c:pt>
                <c:pt idx="627">
                  <c:v>186.7</c:v>
                </c:pt>
                <c:pt idx="628">
                  <c:v>186.54</c:v>
                </c:pt>
                <c:pt idx="629">
                  <c:v>191.16</c:v>
                </c:pt>
                <c:pt idx="630">
                  <c:v>194.3</c:v>
                </c:pt>
                <c:pt idx="631">
                  <c:v>202.92</c:v>
                </c:pt>
                <c:pt idx="632">
                  <c:v>202.95</c:v>
                </c:pt>
                <c:pt idx="633">
                  <c:v>202.04</c:v>
                </c:pt>
                <c:pt idx="634">
                  <c:v>203.09</c:v>
                </c:pt>
                <c:pt idx="635">
                  <c:v>204.67</c:v>
                </c:pt>
                <c:pt idx="636">
                  <c:v>208.36</c:v>
                </c:pt>
                <c:pt idx="637">
                  <c:v>208.39</c:v>
                </c:pt>
                <c:pt idx="638">
                  <c:v>203.22</c:v>
                </c:pt>
                <c:pt idx="639">
                  <c:v>211.54</c:v>
                </c:pt>
                <c:pt idx="640">
                  <c:v>211.56</c:v>
                </c:pt>
                <c:pt idx="641">
                  <c:v>211.13</c:v>
                </c:pt>
                <c:pt idx="642">
                  <c:v>209.51</c:v>
                </c:pt>
                <c:pt idx="643">
                  <c:v>207.36</c:v>
                </c:pt>
                <c:pt idx="644">
                  <c:v>205.64</c:v>
                </c:pt>
                <c:pt idx="645">
                  <c:v>205.67</c:v>
                </c:pt>
                <c:pt idx="646">
                  <c:v>206.47</c:v>
                </c:pt>
                <c:pt idx="647">
                  <c:v>209.14</c:v>
                </c:pt>
                <c:pt idx="648">
                  <c:v>211.06</c:v>
                </c:pt>
                <c:pt idx="649">
                  <c:v>211.08</c:v>
                </c:pt>
                <c:pt idx="650">
                  <c:v>213.35</c:v>
                </c:pt>
                <c:pt idx="651">
                  <c:v>213.24</c:v>
                </c:pt>
                <c:pt idx="652">
                  <c:v>219.02</c:v>
                </c:pt>
                <c:pt idx="653">
                  <c:v>197.06</c:v>
                </c:pt>
                <c:pt idx="654">
                  <c:v>197.08</c:v>
                </c:pt>
                <c:pt idx="655">
                  <c:v>205.39</c:v>
                </c:pt>
                <c:pt idx="656">
                  <c:v>207.26</c:v>
                </c:pt>
                <c:pt idx="657">
                  <c:v>210.43</c:v>
                </c:pt>
                <c:pt idx="658">
                  <c:v>210.46</c:v>
                </c:pt>
                <c:pt idx="659">
                  <c:v>207.89</c:v>
                </c:pt>
                <c:pt idx="660">
                  <c:v>204.67</c:v>
                </c:pt>
                <c:pt idx="661">
                  <c:v>194.94</c:v>
                </c:pt>
                <c:pt idx="662">
                  <c:v>208.53</c:v>
                </c:pt>
                <c:pt idx="663">
                  <c:v>208.22</c:v>
                </c:pt>
                <c:pt idx="664">
                  <c:v>203.78</c:v>
                </c:pt>
                <c:pt idx="665">
                  <c:v>203.8</c:v>
                </c:pt>
                <c:pt idx="666">
                  <c:v>213.53</c:v>
                </c:pt>
                <c:pt idx="667">
                  <c:v>223.29</c:v>
                </c:pt>
                <c:pt idx="668">
                  <c:v>203.84</c:v>
                </c:pt>
                <c:pt idx="669">
                  <c:v>203.87</c:v>
                </c:pt>
                <c:pt idx="670">
                  <c:v>208.57</c:v>
                </c:pt>
                <c:pt idx="671">
                  <c:v>209.16</c:v>
                </c:pt>
                <c:pt idx="672">
                  <c:v>222.73</c:v>
                </c:pt>
                <c:pt idx="673">
                  <c:v>222.76</c:v>
                </c:pt>
                <c:pt idx="674">
                  <c:v>217.75</c:v>
                </c:pt>
                <c:pt idx="675">
                  <c:v>217.97</c:v>
                </c:pt>
                <c:pt idx="676">
                  <c:v>220.05</c:v>
                </c:pt>
                <c:pt idx="677">
                  <c:v>220.07</c:v>
                </c:pt>
                <c:pt idx="678">
                  <c:v>220.23</c:v>
                </c:pt>
                <c:pt idx="679">
                  <c:v>222.96</c:v>
                </c:pt>
                <c:pt idx="680">
                  <c:v>223.18</c:v>
                </c:pt>
                <c:pt idx="681">
                  <c:v>223.21</c:v>
                </c:pt>
                <c:pt idx="682">
                  <c:v>223.84</c:v>
                </c:pt>
                <c:pt idx="683">
                  <c:v>223.29</c:v>
                </c:pt>
                <c:pt idx="684">
                  <c:v>212.37</c:v>
                </c:pt>
                <c:pt idx="685">
                  <c:v>234.01</c:v>
                </c:pt>
                <c:pt idx="686">
                  <c:v>222.31</c:v>
                </c:pt>
                <c:pt idx="687">
                  <c:v>222.34</c:v>
                </c:pt>
                <c:pt idx="688">
                  <c:v>221.11</c:v>
                </c:pt>
                <c:pt idx="689">
                  <c:v>223.34</c:v>
                </c:pt>
                <c:pt idx="690">
                  <c:v>215.37</c:v>
                </c:pt>
                <c:pt idx="691">
                  <c:v>213.05</c:v>
                </c:pt>
                <c:pt idx="692">
                  <c:v>217.39</c:v>
                </c:pt>
                <c:pt idx="693">
                  <c:v>187.11</c:v>
                </c:pt>
                <c:pt idx="694">
                  <c:v>187.12</c:v>
                </c:pt>
                <c:pt idx="695">
                  <c:v>185.44</c:v>
                </c:pt>
                <c:pt idx="696">
                  <c:v>182.63</c:v>
                </c:pt>
                <c:pt idx="697">
                  <c:v>196.41</c:v>
                </c:pt>
                <c:pt idx="698">
                  <c:v>196.44</c:v>
                </c:pt>
                <c:pt idx="699">
                  <c:v>186.6</c:v>
                </c:pt>
                <c:pt idx="700">
                  <c:v>186.2</c:v>
                </c:pt>
                <c:pt idx="701">
                  <c:v>186.98</c:v>
                </c:pt>
                <c:pt idx="702">
                  <c:v>188.42</c:v>
                </c:pt>
                <c:pt idx="703">
                  <c:v>188.22</c:v>
                </c:pt>
                <c:pt idx="704">
                  <c:v>186.12</c:v>
                </c:pt>
                <c:pt idx="705">
                  <c:v>186.14</c:v>
                </c:pt>
                <c:pt idx="706">
                  <c:v>182.77</c:v>
                </c:pt>
                <c:pt idx="707">
                  <c:v>181.36</c:v>
                </c:pt>
                <c:pt idx="708">
                  <c:v>178.02</c:v>
                </c:pt>
                <c:pt idx="709">
                  <c:v>187.88</c:v>
                </c:pt>
                <c:pt idx="710">
                  <c:v>185.69</c:v>
                </c:pt>
                <c:pt idx="711">
                  <c:v>185.71</c:v>
                </c:pt>
                <c:pt idx="712">
                  <c:v>190.09</c:v>
                </c:pt>
                <c:pt idx="713">
                  <c:v>191.43</c:v>
                </c:pt>
                <c:pt idx="714">
                  <c:v>196.82</c:v>
                </c:pt>
                <c:pt idx="715">
                  <c:v>200.53</c:v>
                </c:pt>
                <c:pt idx="716">
                  <c:v>200.55</c:v>
                </c:pt>
                <c:pt idx="717">
                  <c:v>190.16</c:v>
                </c:pt>
                <c:pt idx="718">
                  <c:v>192.25</c:v>
                </c:pt>
                <c:pt idx="719">
                  <c:v>218.49</c:v>
                </c:pt>
                <c:pt idx="720">
                  <c:v>218.52</c:v>
                </c:pt>
                <c:pt idx="721">
                  <c:v>228.15</c:v>
                </c:pt>
                <c:pt idx="722">
                  <c:v>245.71</c:v>
                </c:pt>
                <c:pt idx="723">
                  <c:v>241.79</c:v>
                </c:pt>
                <c:pt idx="724">
                  <c:v>241.82</c:v>
                </c:pt>
                <c:pt idx="725">
                  <c:v>238.43</c:v>
                </c:pt>
                <c:pt idx="726">
                  <c:v>212.51</c:v>
                </c:pt>
                <c:pt idx="727">
                  <c:v>199.13</c:v>
                </c:pt>
                <c:pt idx="728">
                  <c:v>199.15</c:v>
                </c:pt>
                <c:pt idx="729">
                  <c:v>221.71</c:v>
                </c:pt>
                <c:pt idx="730">
                  <c:v>223.55</c:v>
                </c:pt>
                <c:pt idx="731">
                  <c:v>223.58</c:v>
                </c:pt>
                <c:pt idx="732">
                  <c:v>231.2</c:v>
                </c:pt>
                <c:pt idx="733">
                  <c:v>251.98</c:v>
                </c:pt>
                <c:pt idx="734">
                  <c:v>252.01</c:v>
                </c:pt>
                <c:pt idx="735">
                  <c:v>258.41000000000003</c:v>
                </c:pt>
                <c:pt idx="736">
                  <c:v>211.19</c:v>
                </c:pt>
                <c:pt idx="737">
                  <c:v>211.2</c:v>
                </c:pt>
                <c:pt idx="738">
                  <c:v>213.65</c:v>
                </c:pt>
                <c:pt idx="739">
                  <c:v>242.96</c:v>
                </c:pt>
                <c:pt idx="740">
                  <c:v>242.99</c:v>
                </c:pt>
                <c:pt idx="741">
                  <c:v>246.52</c:v>
                </c:pt>
                <c:pt idx="742">
                  <c:v>246.55</c:v>
                </c:pt>
                <c:pt idx="743">
                  <c:v>247.99</c:v>
                </c:pt>
                <c:pt idx="744">
                  <c:v>250.16</c:v>
                </c:pt>
                <c:pt idx="745">
                  <c:v>250.19</c:v>
                </c:pt>
                <c:pt idx="746">
                  <c:v>251.5</c:v>
                </c:pt>
                <c:pt idx="747">
                  <c:v>252.94</c:v>
                </c:pt>
                <c:pt idx="748">
                  <c:v>258.72000000000003</c:v>
                </c:pt>
                <c:pt idx="749">
                  <c:v>258.75</c:v>
                </c:pt>
                <c:pt idx="750">
                  <c:v>262.02999999999997</c:v>
                </c:pt>
                <c:pt idx="751">
                  <c:v>264.83999999999997</c:v>
                </c:pt>
                <c:pt idx="752">
                  <c:v>276.3</c:v>
                </c:pt>
                <c:pt idx="753">
                  <c:v>255.27</c:v>
                </c:pt>
                <c:pt idx="754">
                  <c:v>224.25</c:v>
                </c:pt>
                <c:pt idx="755">
                  <c:v>224.28</c:v>
                </c:pt>
                <c:pt idx="756">
                  <c:v>223.13</c:v>
                </c:pt>
                <c:pt idx="757">
                  <c:v>219.72</c:v>
                </c:pt>
                <c:pt idx="758">
                  <c:v>217.9</c:v>
                </c:pt>
                <c:pt idx="759">
                  <c:v>210.52</c:v>
                </c:pt>
                <c:pt idx="760">
                  <c:v>210.54</c:v>
                </c:pt>
                <c:pt idx="761">
                  <c:v>208.08</c:v>
                </c:pt>
                <c:pt idx="762">
                  <c:v>204.23</c:v>
                </c:pt>
                <c:pt idx="763">
                  <c:v>203.42</c:v>
                </c:pt>
                <c:pt idx="764">
                  <c:v>204.18</c:v>
                </c:pt>
                <c:pt idx="765">
                  <c:v>204.2</c:v>
                </c:pt>
                <c:pt idx="766">
                  <c:v>205.55</c:v>
                </c:pt>
                <c:pt idx="767">
                  <c:v>207.25</c:v>
                </c:pt>
                <c:pt idx="768">
                  <c:v>209.3</c:v>
                </c:pt>
                <c:pt idx="769">
                  <c:v>210.01</c:v>
                </c:pt>
                <c:pt idx="770">
                  <c:v>210.95</c:v>
                </c:pt>
                <c:pt idx="771">
                  <c:v>210.97</c:v>
                </c:pt>
                <c:pt idx="772">
                  <c:v>211.82</c:v>
                </c:pt>
                <c:pt idx="773">
                  <c:v>211.03</c:v>
                </c:pt>
                <c:pt idx="774">
                  <c:v>209.15</c:v>
                </c:pt>
                <c:pt idx="775">
                  <c:v>209.17</c:v>
                </c:pt>
                <c:pt idx="776">
                  <c:v>209.81</c:v>
                </c:pt>
                <c:pt idx="777">
                  <c:v>210.22</c:v>
                </c:pt>
                <c:pt idx="778">
                  <c:v>210.63</c:v>
                </c:pt>
                <c:pt idx="779">
                  <c:v>210.86</c:v>
                </c:pt>
                <c:pt idx="780">
                  <c:v>210.86</c:v>
                </c:pt>
                <c:pt idx="781">
                  <c:v>210.96</c:v>
                </c:pt>
                <c:pt idx="782">
                  <c:v>210.99</c:v>
                </c:pt>
                <c:pt idx="783">
                  <c:v>212.29</c:v>
                </c:pt>
                <c:pt idx="784">
                  <c:v>212.65</c:v>
                </c:pt>
                <c:pt idx="785">
                  <c:v>217.31</c:v>
                </c:pt>
                <c:pt idx="786">
                  <c:v>217.34</c:v>
                </c:pt>
                <c:pt idx="787">
                  <c:v>219.42</c:v>
                </c:pt>
                <c:pt idx="788">
                  <c:v>220.25</c:v>
                </c:pt>
                <c:pt idx="789">
                  <c:v>204.22</c:v>
                </c:pt>
                <c:pt idx="790">
                  <c:v>204.24</c:v>
                </c:pt>
                <c:pt idx="791">
                  <c:v>204.44</c:v>
                </c:pt>
                <c:pt idx="792">
                  <c:v>204.46</c:v>
                </c:pt>
                <c:pt idx="793">
                  <c:v>205.67</c:v>
                </c:pt>
                <c:pt idx="794">
                  <c:v>205.64</c:v>
                </c:pt>
                <c:pt idx="795">
                  <c:v>205.66</c:v>
                </c:pt>
                <c:pt idx="796">
                  <c:v>205.64</c:v>
                </c:pt>
                <c:pt idx="797">
                  <c:v>206.98</c:v>
                </c:pt>
                <c:pt idx="798">
                  <c:v>207</c:v>
                </c:pt>
                <c:pt idx="799">
                  <c:v>207.98</c:v>
                </c:pt>
                <c:pt idx="800">
                  <c:v>208.83</c:v>
                </c:pt>
                <c:pt idx="801">
                  <c:v>210.19</c:v>
                </c:pt>
                <c:pt idx="802">
                  <c:v>211.45</c:v>
                </c:pt>
                <c:pt idx="803">
                  <c:v>211.47</c:v>
                </c:pt>
                <c:pt idx="804">
                  <c:v>212.26</c:v>
                </c:pt>
                <c:pt idx="805">
                  <c:v>212.39</c:v>
                </c:pt>
                <c:pt idx="806">
                  <c:v>212.48</c:v>
                </c:pt>
                <c:pt idx="807">
                  <c:v>212.5</c:v>
                </c:pt>
                <c:pt idx="808">
                  <c:v>212.41</c:v>
                </c:pt>
                <c:pt idx="809">
                  <c:v>212.2</c:v>
                </c:pt>
                <c:pt idx="810">
                  <c:v>211.34</c:v>
                </c:pt>
                <c:pt idx="811">
                  <c:v>211.37</c:v>
                </c:pt>
                <c:pt idx="812">
                  <c:v>211.08</c:v>
                </c:pt>
                <c:pt idx="813">
                  <c:v>210.92</c:v>
                </c:pt>
                <c:pt idx="814">
                  <c:v>210.85</c:v>
                </c:pt>
                <c:pt idx="815">
                  <c:v>210.96</c:v>
                </c:pt>
                <c:pt idx="816">
                  <c:v>211.98</c:v>
                </c:pt>
                <c:pt idx="817">
                  <c:v>212</c:v>
                </c:pt>
                <c:pt idx="818">
                  <c:v>213.2</c:v>
                </c:pt>
                <c:pt idx="819">
                  <c:v>213.94</c:v>
                </c:pt>
                <c:pt idx="820">
                  <c:v>214.43</c:v>
                </c:pt>
                <c:pt idx="821">
                  <c:v>214.45</c:v>
                </c:pt>
                <c:pt idx="822">
                  <c:v>213.98</c:v>
                </c:pt>
                <c:pt idx="823">
                  <c:v>213.88</c:v>
                </c:pt>
                <c:pt idx="824">
                  <c:v>213.39</c:v>
                </c:pt>
                <c:pt idx="825">
                  <c:v>213.37</c:v>
                </c:pt>
                <c:pt idx="826">
                  <c:v>216.7</c:v>
                </c:pt>
                <c:pt idx="827">
                  <c:v>216.72</c:v>
                </c:pt>
                <c:pt idx="828">
                  <c:v>218.12</c:v>
                </c:pt>
                <c:pt idx="829">
                  <c:v>219</c:v>
                </c:pt>
                <c:pt idx="830">
                  <c:v>219.72</c:v>
                </c:pt>
                <c:pt idx="831">
                  <c:v>220.97</c:v>
                </c:pt>
                <c:pt idx="832">
                  <c:v>222.51</c:v>
                </c:pt>
                <c:pt idx="833">
                  <c:v>222.53</c:v>
                </c:pt>
                <c:pt idx="834">
                  <c:v>222.61</c:v>
                </c:pt>
                <c:pt idx="835">
                  <c:v>222.38</c:v>
                </c:pt>
                <c:pt idx="836">
                  <c:v>221.37</c:v>
                </c:pt>
                <c:pt idx="837">
                  <c:v>221.12</c:v>
                </c:pt>
                <c:pt idx="838">
                  <c:v>220.69</c:v>
                </c:pt>
                <c:pt idx="839">
                  <c:v>220.71</c:v>
                </c:pt>
                <c:pt idx="840">
                  <c:v>221.63</c:v>
                </c:pt>
                <c:pt idx="841">
                  <c:v>222.63</c:v>
                </c:pt>
                <c:pt idx="842">
                  <c:v>222.89</c:v>
                </c:pt>
                <c:pt idx="843">
                  <c:v>222.11</c:v>
                </c:pt>
                <c:pt idx="844">
                  <c:v>222.14</c:v>
                </c:pt>
                <c:pt idx="845">
                  <c:v>222.12</c:v>
                </c:pt>
                <c:pt idx="846">
                  <c:v>222.21</c:v>
                </c:pt>
                <c:pt idx="847">
                  <c:v>223.62</c:v>
                </c:pt>
                <c:pt idx="848">
                  <c:v>223.64</c:v>
                </c:pt>
                <c:pt idx="849">
                  <c:v>224.23</c:v>
                </c:pt>
                <c:pt idx="850">
                  <c:v>224.73</c:v>
                </c:pt>
                <c:pt idx="851">
                  <c:v>224.6</c:v>
                </c:pt>
                <c:pt idx="852">
                  <c:v>222.97</c:v>
                </c:pt>
                <c:pt idx="853">
                  <c:v>221.65</c:v>
                </c:pt>
                <c:pt idx="854">
                  <c:v>219.16</c:v>
                </c:pt>
                <c:pt idx="855">
                  <c:v>219.19</c:v>
                </c:pt>
                <c:pt idx="856">
                  <c:v>216.96</c:v>
                </c:pt>
                <c:pt idx="857">
                  <c:v>216.1</c:v>
                </c:pt>
                <c:pt idx="858">
                  <c:v>214.88</c:v>
                </c:pt>
                <c:pt idx="859">
                  <c:v>214.91</c:v>
                </c:pt>
                <c:pt idx="860">
                  <c:v>215.75</c:v>
                </c:pt>
                <c:pt idx="861">
                  <c:v>216.84</c:v>
                </c:pt>
                <c:pt idx="862">
                  <c:v>220.55</c:v>
                </c:pt>
                <c:pt idx="863">
                  <c:v>220.58</c:v>
                </c:pt>
                <c:pt idx="864">
                  <c:v>221.1</c:v>
                </c:pt>
                <c:pt idx="865">
                  <c:v>221.39</c:v>
                </c:pt>
                <c:pt idx="866">
                  <c:v>221.36</c:v>
                </c:pt>
                <c:pt idx="867">
                  <c:v>220.84</c:v>
                </c:pt>
                <c:pt idx="868">
                  <c:v>220.85</c:v>
                </c:pt>
                <c:pt idx="869">
                  <c:v>221.38</c:v>
                </c:pt>
                <c:pt idx="870">
                  <c:v>221.42</c:v>
                </c:pt>
                <c:pt idx="871">
                  <c:v>223.65</c:v>
                </c:pt>
                <c:pt idx="872">
                  <c:v>225.39</c:v>
                </c:pt>
                <c:pt idx="873">
                  <c:v>225.37</c:v>
                </c:pt>
                <c:pt idx="874">
                  <c:v>225.4</c:v>
                </c:pt>
                <c:pt idx="875">
                  <c:v>224.07</c:v>
                </c:pt>
                <c:pt idx="876">
                  <c:v>222.48</c:v>
                </c:pt>
                <c:pt idx="877">
                  <c:v>215.5</c:v>
                </c:pt>
                <c:pt idx="878">
                  <c:v>215.53</c:v>
                </c:pt>
                <c:pt idx="879">
                  <c:v>211.08</c:v>
                </c:pt>
                <c:pt idx="880">
                  <c:v>209.14</c:v>
                </c:pt>
                <c:pt idx="881">
                  <c:v>209.91</c:v>
                </c:pt>
                <c:pt idx="882">
                  <c:v>213.84</c:v>
                </c:pt>
                <c:pt idx="883">
                  <c:v>216.15</c:v>
                </c:pt>
                <c:pt idx="884">
                  <c:v>222.58</c:v>
                </c:pt>
                <c:pt idx="885">
                  <c:v>222.61</c:v>
                </c:pt>
                <c:pt idx="886">
                  <c:v>221.39</c:v>
                </c:pt>
                <c:pt idx="887">
                  <c:v>222.46</c:v>
                </c:pt>
                <c:pt idx="888">
                  <c:v>223.68</c:v>
                </c:pt>
                <c:pt idx="889">
                  <c:v>223.7</c:v>
                </c:pt>
                <c:pt idx="890">
                  <c:v>198.31</c:v>
                </c:pt>
                <c:pt idx="891">
                  <c:v>198.34</c:v>
                </c:pt>
                <c:pt idx="892">
                  <c:v>216.6</c:v>
                </c:pt>
                <c:pt idx="893">
                  <c:v>217.47</c:v>
                </c:pt>
                <c:pt idx="894">
                  <c:v>219.52</c:v>
                </c:pt>
                <c:pt idx="895">
                  <c:v>219.54</c:v>
                </c:pt>
                <c:pt idx="896">
                  <c:v>219.7</c:v>
                </c:pt>
                <c:pt idx="897">
                  <c:v>220.65</c:v>
                </c:pt>
                <c:pt idx="898">
                  <c:v>221.1</c:v>
                </c:pt>
                <c:pt idx="899">
                  <c:v>219.56</c:v>
                </c:pt>
                <c:pt idx="900">
                  <c:v>219.58</c:v>
                </c:pt>
                <c:pt idx="901">
                  <c:v>219.49</c:v>
                </c:pt>
                <c:pt idx="902">
                  <c:v>219.85</c:v>
                </c:pt>
                <c:pt idx="903">
                  <c:v>226.11</c:v>
                </c:pt>
                <c:pt idx="904">
                  <c:v>229.18</c:v>
                </c:pt>
                <c:pt idx="905">
                  <c:v>238.89</c:v>
                </c:pt>
                <c:pt idx="906">
                  <c:v>238.92</c:v>
                </c:pt>
                <c:pt idx="907">
                  <c:v>242.16</c:v>
                </c:pt>
                <c:pt idx="908">
                  <c:v>244.45</c:v>
                </c:pt>
                <c:pt idx="909">
                  <c:v>246.68</c:v>
                </c:pt>
                <c:pt idx="910">
                  <c:v>246.14</c:v>
                </c:pt>
                <c:pt idx="911">
                  <c:v>246.17</c:v>
                </c:pt>
                <c:pt idx="912">
                  <c:v>247.76</c:v>
                </c:pt>
                <c:pt idx="913">
                  <c:v>249.13</c:v>
                </c:pt>
                <c:pt idx="914">
                  <c:v>251.14</c:v>
                </c:pt>
                <c:pt idx="915">
                  <c:v>251.17</c:v>
                </c:pt>
                <c:pt idx="916">
                  <c:v>249.71</c:v>
                </c:pt>
                <c:pt idx="917">
                  <c:v>247.01</c:v>
                </c:pt>
                <c:pt idx="918">
                  <c:v>236.45</c:v>
                </c:pt>
                <c:pt idx="919">
                  <c:v>229.79</c:v>
                </c:pt>
                <c:pt idx="920">
                  <c:v>229.82</c:v>
                </c:pt>
                <c:pt idx="921">
                  <c:v>228.58</c:v>
                </c:pt>
                <c:pt idx="922">
                  <c:v>227.64</c:v>
                </c:pt>
                <c:pt idx="923">
                  <c:v>227.38</c:v>
                </c:pt>
                <c:pt idx="924">
                  <c:v>226.5</c:v>
                </c:pt>
                <c:pt idx="925">
                  <c:v>226.52</c:v>
                </c:pt>
                <c:pt idx="926">
                  <c:v>226.11</c:v>
                </c:pt>
                <c:pt idx="927">
                  <c:v>225.42</c:v>
                </c:pt>
                <c:pt idx="928">
                  <c:v>224.22</c:v>
                </c:pt>
                <c:pt idx="929">
                  <c:v>223.71</c:v>
                </c:pt>
                <c:pt idx="930">
                  <c:v>220.69</c:v>
                </c:pt>
                <c:pt idx="931">
                  <c:v>220.72</c:v>
                </c:pt>
                <c:pt idx="932">
                  <c:v>219.32</c:v>
                </c:pt>
                <c:pt idx="933">
                  <c:v>217.92</c:v>
                </c:pt>
                <c:pt idx="934">
                  <c:v>216.63</c:v>
                </c:pt>
                <c:pt idx="935">
                  <c:v>213.58</c:v>
                </c:pt>
                <c:pt idx="936">
                  <c:v>213.05</c:v>
                </c:pt>
                <c:pt idx="937">
                  <c:v>214.11</c:v>
                </c:pt>
                <c:pt idx="938">
                  <c:v>214.14</c:v>
                </c:pt>
                <c:pt idx="939">
                  <c:v>214.01</c:v>
                </c:pt>
                <c:pt idx="940">
                  <c:v>213.71</c:v>
                </c:pt>
                <c:pt idx="941">
                  <c:v>212.36</c:v>
                </c:pt>
                <c:pt idx="942">
                  <c:v>211.8</c:v>
                </c:pt>
                <c:pt idx="943">
                  <c:v>209.24</c:v>
                </c:pt>
                <c:pt idx="944">
                  <c:v>209.27</c:v>
                </c:pt>
                <c:pt idx="945">
                  <c:v>208.43</c:v>
                </c:pt>
                <c:pt idx="946">
                  <c:v>207.97</c:v>
                </c:pt>
                <c:pt idx="947">
                  <c:v>207.39</c:v>
                </c:pt>
                <c:pt idx="948">
                  <c:v>207.14</c:v>
                </c:pt>
                <c:pt idx="949">
                  <c:v>206.08</c:v>
                </c:pt>
                <c:pt idx="950">
                  <c:v>206.11</c:v>
                </c:pt>
                <c:pt idx="951">
                  <c:v>203.85</c:v>
                </c:pt>
                <c:pt idx="952">
                  <c:v>204.62</c:v>
                </c:pt>
                <c:pt idx="953">
                  <c:v>197.1</c:v>
                </c:pt>
                <c:pt idx="954">
                  <c:v>197.13</c:v>
                </c:pt>
                <c:pt idx="955">
                  <c:v>194.23</c:v>
                </c:pt>
                <c:pt idx="956">
                  <c:v>193</c:v>
                </c:pt>
                <c:pt idx="957">
                  <c:v>191.18</c:v>
                </c:pt>
                <c:pt idx="958">
                  <c:v>190.51</c:v>
                </c:pt>
                <c:pt idx="959">
                  <c:v>187.88</c:v>
                </c:pt>
                <c:pt idx="960">
                  <c:v>187.91</c:v>
                </c:pt>
                <c:pt idx="961">
                  <c:v>185.47</c:v>
                </c:pt>
                <c:pt idx="962">
                  <c:v>183.08</c:v>
                </c:pt>
                <c:pt idx="963">
                  <c:v>181.47</c:v>
                </c:pt>
                <c:pt idx="964">
                  <c:v>179.14</c:v>
                </c:pt>
                <c:pt idx="965">
                  <c:v>178.31</c:v>
                </c:pt>
                <c:pt idx="966">
                  <c:v>176.08</c:v>
                </c:pt>
                <c:pt idx="967">
                  <c:v>176.1</c:v>
                </c:pt>
                <c:pt idx="968">
                  <c:v>176</c:v>
                </c:pt>
                <c:pt idx="969">
                  <c:v>177.98</c:v>
                </c:pt>
                <c:pt idx="970">
                  <c:v>180.4</c:v>
                </c:pt>
                <c:pt idx="971">
                  <c:v>180.91</c:v>
                </c:pt>
                <c:pt idx="972">
                  <c:v>184.43</c:v>
                </c:pt>
                <c:pt idx="973">
                  <c:v>184.45</c:v>
                </c:pt>
                <c:pt idx="974">
                  <c:v>186.9</c:v>
                </c:pt>
                <c:pt idx="975">
                  <c:v>190.43</c:v>
                </c:pt>
                <c:pt idx="976">
                  <c:v>191.09</c:v>
                </c:pt>
                <c:pt idx="977">
                  <c:v>187.76</c:v>
                </c:pt>
                <c:pt idx="978">
                  <c:v>187.78</c:v>
                </c:pt>
                <c:pt idx="979">
                  <c:v>186.09</c:v>
                </c:pt>
                <c:pt idx="980">
                  <c:v>185.56</c:v>
                </c:pt>
                <c:pt idx="981">
                  <c:v>187.71</c:v>
                </c:pt>
                <c:pt idx="982">
                  <c:v>189.64</c:v>
                </c:pt>
                <c:pt idx="983">
                  <c:v>190.79</c:v>
                </c:pt>
                <c:pt idx="984">
                  <c:v>190.81</c:v>
                </c:pt>
                <c:pt idx="985">
                  <c:v>191.88</c:v>
                </c:pt>
                <c:pt idx="986">
                  <c:v>193.48</c:v>
                </c:pt>
                <c:pt idx="987">
                  <c:v>198.52</c:v>
                </c:pt>
                <c:pt idx="988">
                  <c:v>198.54</c:v>
                </c:pt>
                <c:pt idx="989">
                  <c:v>200.42</c:v>
                </c:pt>
                <c:pt idx="990">
                  <c:v>195.11</c:v>
                </c:pt>
                <c:pt idx="991">
                  <c:v>195.13</c:v>
                </c:pt>
                <c:pt idx="992">
                  <c:v>193.39</c:v>
                </c:pt>
                <c:pt idx="993">
                  <c:v>189.88</c:v>
                </c:pt>
                <c:pt idx="994">
                  <c:v>189.22</c:v>
                </c:pt>
                <c:pt idx="995">
                  <c:v>191.8</c:v>
                </c:pt>
                <c:pt idx="996">
                  <c:v>191.83</c:v>
                </c:pt>
                <c:pt idx="997">
                  <c:v>194.1</c:v>
                </c:pt>
                <c:pt idx="998">
                  <c:v>199.45</c:v>
                </c:pt>
                <c:pt idx="999">
                  <c:v>201.74</c:v>
                </c:pt>
                <c:pt idx="1000">
                  <c:v>203.59</c:v>
                </c:pt>
                <c:pt idx="1001">
                  <c:v>203.62</c:v>
                </c:pt>
                <c:pt idx="1002">
                  <c:v>198.34</c:v>
                </c:pt>
                <c:pt idx="1003">
                  <c:v>196.11</c:v>
                </c:pt>
                <c:pt idx="1004">
                  <c:v>190.84</c:v>
                </c:pt>
                <c:pt idx="1005">
                  <c:v>190.86</c:v>
                </c:pt>
                <c:pt idx="1006">
                  <c:v>190.97</c:v>
                </c:pt>
                <c:pt idx="1007">
                  <c:v>193.35</c:v>
                </c:pt>
                <c:pt idx="1008">
                  <c:v>200.61</c:v>
                </c:pt>
                <c:pt idx="1009">
                  <c:v>200.63</c:v>
                </c:pt>
                <c:pt idx="1010">
                  <c:v>207.42</c:v>
                </c:pt>
                <c:pt idx="1011">
                  <c:v>210.73</c:v>
                </c:pt>
                <c:pt idx="1012">
                  <c:v>219.64</c:v>
                </c:pt>
                <c:pt idx="1013">
                  <c:v>219.66</c:v>
                </c:pt>
                <c:pt idx="1014">
                  <c:v>220.77</c:v>
                </c:pt>
                <c:pt idx="1015">
                  <c:v>221.06</c:v>
                </c:pt>
                <c:pt idx="1016">
                  <c:v>214.66</c:v>
                </c:pt>
                <c:pt idx="1017">
                  <c:v>214.68</c:v>
                </c:pt>
                <c:pt idx="1018">
                  <c:v>212.99</c:v>
                </c:pt>
                <c:pt idx="1019">
                  <c:v>211.82</c:v>
                </c:pt>
                <c:pt idx="1020">
                  <c:v>208.56</c:v>
                </c:pt>
                <c:pt idx="1021">
                  <c:v>208.58</c:v>
                </c:pt>
                <c:pt idx="1022">
                  <c:v>207.02</c:v>
                </c:pt>
                <c:pt idx="1023">
                  <c:v>206.89</c:v>
                </c:pt>
                <c:pt idx="1024">
                  <c:v>208.43</c:v>
                </c:pt>
                <c:pt idx="1025">
                  <c:v>208.45</c:v>
                </c:pt>
                <c:pt idx="1026">
                  <c:v>208.43</c:v>
                </c:pt>
                <c:pt idx="1027">
                  <c:v>208.49</c:v>
                </c:pt>
                <c:pt idx="1028">
                  <c:v>209.31</c:v>
                </c:pt>
                <c:pt idx="1029">
                  <c:v>213.35</c:v>
                </c:pt>
                <c:pt idx="1030">
                  <c:v>216.14</c:v>
                </c:pt>
                <c:pt idx="1031">
                  <c:v>221.26</c:v>
                </c:pt>
                <c:pt idx="1032">
                  <c:v>221.29</c:v>
                </c:pt>
                <c:pt idx="1033">
                  <c:v>222.43</c:v>
                </c:pt>
                <c:pt idx="1034">
                  <c:v>221.69</c:v>
                </c:pt>
                <c:pt idx="1035">
                  <c:v>218.85</c:v>
                </c:pt>
                <c:pt idx="1036">
                  <c:v>218.88</c:v>
                </c:pt>
                <c:pt idx="1037">
                  <c:v>214.58</c:v>
                </c:pt>
                <c:pt idx="1038">
                  <c:v>212.45</c:v>
                </c:pt>
                <c:pt idx="1039">
                  <c:v>207.41</c:v>
                </c:pt>
                <c:pt idx="1040">
                  <c:v>207.44</c:v>
                </c:pt>
                <c:pt idx="1041">
                  <c:v>202.37</c:v>
                </c:pt>
                <c:pt idx="1042">
                  <c:v>200.71</c:v>
                </c:pt>
                <c:pt idx="1043">
                  <c:v>197.76</c:v>
                </c:pt>
                <c:pt idx="1044">
                  <c:v>197.79</c:v>
                </c:pt>
                <c:pt idx="1045">
                  <c:v>195.92</c:v>
                </c:pt>
                <c:pt idx="1046">
                  <c:v>194.73</c:v>
                </c:pt>
                <c:pt idx="1047">
                  <c:v>190.24</c:v>
                </c:pt>
                <c:pt idx="1048">
                  <c:v>190.26</c:v>
                </c:pt>
                <c:pt idx="1049">
                  <c:v>185.99</c:v>
                </c:pt>
                <c:pt idx="1050">
                  <c:v>183.57</c:v>
                </c:pt>
                <c:pt idx="1051">
                  <c:v>176.99</c:v>
                </c:pt>
                <c:pt idx="1052">
                  <c:v>177.01</c:v>
                </c:pt>
                <c:pt idx="1053">
                  <c:v>176.68</c:v>
                </c:pt>
                <c:pt idx="1054">
                  <c:v>176.9</c:v>
                </c:pt>
                <c:pt idx="1055">
                  <c:v>177.34</c:v>
                </c:pt>
                <c:pt idx="1056">
                  <c:v>177.4</c:v>
                </c:pt>
                <c:pt idx="1057">
                  <c:v>176.04</c:v>
                </c:pt>
                <c:pt idx="1058">
                  <c:v>175.28</c:v>
                </c:pt>
                <c:pt idx="1059">
                  <c:v>173.51</c:v>
                </c:pt>
                <c:pt idx="1060">
                  <c:v>173.53</c:v>
                </c:pt>
                <c:pt idx="1061">
                  <c:v>176.75</c:v>
                </c:pt>
                <c:pt idx="1062">
                  <c:v>179.62</c:v>
                </c:pt>
                <c:pt idx="1063">
                  <c:v>183.36</c:v>
                </c:pt>
                <c:pt idx="1064">
                  <c:v>183.38</c:v>
                </c:pt>
                <c:pt idx="1065">
                  <c:v>183.17</c:v>
                </c:pt>
                <c:pt idx="1066">
                  <c:v>181.48</c:v>
                </c:pt>
                <c:pt idx="1067">
                  <c:v>180.18</c:v>
                </c:pt>
                <c:pt idx="1068">
                  <c:v>185.06</c:v>
                </c:pt>
                <c:pt idx="1069">
                  <c:v>186.3</c:v>
                </c:pt>
                <c:pt idx="1070">
                  <c:v>188</c:v>
                </c:pt>
                <c:pt idx="1071">
                  <c:v>188.03</c:v>
                </c:pt>
                <c:pt idx="1072">
                  <c:v>186.6</c:v>
                </c:pt>
                <c:pt idx="1073">
                  <c:v>185.45</c:v>
                </c:pt>
                <c:pt idx="1074">
                  <c:v>184.18</c:v>
                </c:pt>
                <c:pt idx="1075">
                  <c:v>184.21</c:v>
                </c:pt>
                <c:pt idx="1076">
                  <c:v>181.82</c:v>
                </c:pt>
                <c:pt idx="1077">
                  <c:v>182.79</c:v>
                </c:pt>
                <c:pt idx="1078">
                  <c:v>186.78</c:v>
                </c:pt>
                <c:pt idx="1079">
                  <c:v>186.8</c:v>
                </c:pt>
                <c:pt idx="1080">
                  <c:v>189.37</c:v>
                </c:pt>
                <c:pt idx="1081">
                  <c:v>189.64</c:v>
                </c:pt>
                <c:pt idx="1082">
                  <c:v>184.9</c:v>
                </c:pt>
                <c:pt idx="1083">
                  <c:v>184.92</c:v>
                </c:pt>
                <c:pt idx="1084">
                  <c:v>182.08</c:v>
                </c:pt>
                <c:pt idx="1085">
                  <c:v>179.64</c:v>
                </c:pt>
                <c:pt idx="1086">
                  <c:v>178.19</c:v>
                </c:pt>
                <c:pt idx="1087">
                  <c:v>178.08</c:v>
                </c:pt>
                <c:pt idx="1088">
                  <c:v>179.37</c:v>
                </c:pt>
                <c:pt idx="1089">
                  <c:v>179.39</c:v>
                </c:pt>
                <c:pt idx="1090">
                  <c:v>179.86</c:v>
                </c:pt>
                <c:pt idx="1091">
                  <c:v>179.83</c:v>
                </c:pt>
                <c:pt idx="1092">
                  <c:v>187.59</c:v>
                </c:pt>
                <c:pt idx="1093">
                  <c:v>187.62</c:v>
                </c:pt>
                <c:pt idx="1094">
                  <c:v>192.25</c:v>
                </c:pt>
                <c:pt idx="1095">
                  <c:v>200.32</c:v>
                </c:pt>
                <c:pt idx="1096">
                  <c:v>203.51</c:v>
                </c:pt>
                <c:pt idx="1097">
                  <c:v>211.17</c:v>
                </c:pt>
                <c:pt idx="1098">
                  <c:v>211.2</c:v>
                </c:pt>
                <c:pt idx="1099">
                  <c:v>209.75</c:v>
                </c:pt>
                <c:pt idx="1100">
                  <c:v>206.73</c:v>
                </c:pt>
                <c:pt idx="1101">
                  <c:v>197.52</c:v>
                </c:pt>
                <c:pt idx="1102">
                  <c:v>197.54</c:v>
                </c:pt>
                <c:pt idx="1103">
                  <c:v>195.65</c:v>
                </c:pt>
                <c:pt idx="1104">
                  <c:v>195.89</c:v>
                </c:pt>
                <c:pt idx="1105">
                  <c:v>196.78</c:v>
                </c:pt>
                <c:pt idx="1106">
                  <c:v>201.36</c:v>
                </c:pt>
                <c:pt idx="1107">
                  <c:v>204.06</c:v>
                </c:pt>
                <c:pt idx="1108">
                  <c:v>207.04</c:v>
                </c:pt>
                <c:pt idx="1109">
                  <c:v>207.06</c:v>
                </c:pt>
                <c:pt idx="1110">
                  <c:v>208.24</c:v>
                </c:pt>
                <c:pt idx="1111">
                  <c:v>207.86</c:v>
                </c:pt>
                <c:pt idx="1112">
                  <c:v>208.95</c:v>
                </c:pt>
                <c:pt idx="1113">
                  <c:v>208.97</c:v>
                </c:pt>
                <c:pt idx="1114">
                  <c:v>216.04</c:v>
                </c:pt>
                <c:pt idx="1115">
                  <c:v>219.19</c:v>
                </c:pt>
                <c:pt idx="1116">
                  <c:v>220.73</c:v>
                </c:pt>
                <c:pt idx="1117">
                  <c:v>220.75</c:v>
                </c:pt>
                <c:pt idx="1118">
                  <c:v>217.55</c:v>
                </c:pt>
                <c:pt idx="1119">
                  <c:v>214.76</c:v>
                </c:pt>
                <c:pt idx="1120">
                  <c:v>205.17</c:v>
                </c:pt>
                <c:pt idx="1121">
                  <c:v>205.2</c:v>
                </c:pt>
                <c:pt idx="1122">
                  <c:v>201.15</c:v>
                </c:pt>
                <c:pt idx="1123">
                  <c:v>198.15</c:v>
                </c:pt>
                <c:pt idx="1124">
                  <c:v>198.25</c:v>
                </c:pt>
                <c:pt idx="1125">
                  <c:v>199.52</c:v>
                </c:pt>
                <c:pt idx="1126">
                  <c:v>199.1</c:v>
                </c:pt>
                <c:pt idx="1127">
                  <c:v>199.13</c:v>
                </c:pt>
                <c:pt idx="1128">
                  <c:v>198.58</c:v>
                </c:pt>
                <c:pt idx="1129">
                  <c:v>198.29</c:v>
                </c:pt>
                <c:pt idx="1130">
                  <c:v>196.33</c:v>
                </c:pt>
                <c:pt idx="1131">
                  <c:v>196.36</c:v>
                </c:pt>
                <c:pt idx="1132">
                  <c:v>195.58</c:v>
                </c:pt>
                <c:pt idx="1133">
                  <c:v>195.1</c:v>
                </c:pt>
                <c:pt idx="1134">
                  <c:v>193.55</c:v>
                </c:pt>
                <c:pt idx="1135">
                  <c:v>191.48</c:v>
                </c:pt>
                <c:pt idx="1136">
                  <c:v>190.31</c:v>
                </c:pt>
                <c:pt idx="1137">
                  <c:v>185.59</c:v>
                </c:pt>
                <c:pt idx="1138">
                  <c:v>185.61</c:v>
                </c:pt>
                <c:pt idx="1139">
                  <c:v>180.54</c:v>
                </c:pt>
                <c:pt idx="1140">
                  <c:v>178.5</c:v>
                </c:pt>
                <c:pt idx="1141">
                  <c:v>175.41</c:v>
                </c:pt>
                <c:pt idx="1142">
                  <c:v>175.43</c:v>
                </c:pt>
                <c:pt idx="1143">
                  <c:v>174.53</c:v>
                </c:pt>
                <c:pt idx="1144">
                  <c:v>173.45</c:v>
                </c:pt>
                <c:pt idx="1145">
                  <c:v>172.25</c:v>
                </c:pt>
                <c:pt idx="1146">
                  <c:v>172.27</c:v>
                </c:pt>
                <c:pt idx="1147">
                  <c:v>171.9</c:v>
                </c:pt>
                <c:pt idx="1148">
                  <c:v>171.34</c:v>
                </c:pt>
                <c:pt idx="1149">
                  <c:v>171.95</c:v>
                </c:pt>
                <c:pt idx="1150">
                  <c:v>171.97</c:v>
                </c:pt>
                <c:pt idx="1151">
                  <c:v>172.58</c:v>
                </c:pt>
                <c:pt idx="1152">
                  <c:v>172.96</c:v>
                </c:pt>
                <c:pt idx="1153">
                  <c:v>173.17</c:v>
                </c:pt>
                <c:pt idx="1154">
                  <c:v>173.13</c:v>
                </c:pt>
                <c:pt idx="1155">
                  <c:v>173.5</c:v>
                </c:pt>
                <c:pt idx="1156">
                  <c:v>173.25</c:v>
                </c:pt>
                <c:pt idx="1157">
                  <c:v>173.27</c:v>
                </c:pt>
                <c:pt idx="1158">
                  <c:v>181.68</c:v>
                </c:pt>
                <c:pt idx="1159">
                  <c:v>181.7</c:v>
                </c:pt>
                <c:pt idx="1160">
                  <c:v>183.35</c:v>
                </c:pt>
                <c:pt idx="1161">
                  <c:v>179.97</c:v>
                </c:pt>
                <c:pt idx="1162">
                  <c:v>178.8</c:v>
                </c:pt>
                <c:pt idx="1163">
                  <c:v>176.26</c:v>
                </c:pt>
                <c:pt idx="1164">
                  <c:v>176.28</c:v>
                </c:pt>
                <c:pt idx="1165">
                  <c:v>175.9</c:v>
                </c:pt>
                <c:pt idx="1166">
                  <c:v>176.21</c:v>
                </c:pt>
                <c:pt idx="1167">
                  <c:v>176.01</c:v>
                </c:pt>
                <c:pt idx="1168">
                  <c:v>176.03</c:v>
                </c:pt>
                <c:pt idx="1169">
                  <c:v>175.22</c:v>
                </c:pt>
                <c:pt idx="1170">
                  <c:v>175.43</c:v>
                </c:pt>
                <c:pt idx="1171">
                  <c:v>175.33</c:v>
                </c:pt>
                <c:pt idx="1172">
                  <c:v>175.45</c:v>
                </c:pt>
                <c:pt idx="1173">
                  <c:v>175.13</c:v>
                </c:pt>
                <c:pt idx="1174">
                  <c:v>173.05</c:v>
                </c:pt>
                <c:pt idx="1175">
                  <c:v>173.07</c:v>
                </c:pt>
                <c:pt idx="1176">
                  <c:v>171.81</c:v>
                </c:pt>
                <c:pt idx="1177">
                  <c:v>172.43</c:v>
                </c:pt>
                <c:pt idx="1178">
                  <c:v>172.68</c:v>
                </c:pt>
                <c:pt idx="1179">
                  <c:v>172.7</c:v>
                </c:pt>
                <c:pt idx="1180">
                  <c:v>172.84</c:v>
                </c:pt>
                <c:pt idx="1181">
                  <c:v>173.13</c:v>
                </c:pt>
                <c:pt idx="1182">
                  <c:v>174.24</c:v>
                </c:pt>
                <c:pt idx="1183">
                  <c:v>174.26</c:v>
                </c:pt>
                <c:pt idx="1184">
                  <c:v>173.89</c:v>
                </c:pt>
                <c:pt idx="1185">
                  <c:v>173.82</c:v>
                </c:pt>
                <c:pt idx="1186">
                  <c:v>172.31</c:v>
                </c:pt>
                <c:pt idx="1187">
                  <c:v>172.33</c:v>
                </c:pt>
                <c:pt idx="1188">
                  <c:v>184.37</c:v>
                </c:pt>
                <c:pt idx="1189">
                  <c:v>184.39</c:v>
                </c:pt>
                <c:pt idx="1190">
                  <c:v>188.88</c:v>
                </c:pt>
                <c:pt idx="1191">
                  <c:v>195.62</c:v>
                </c:pt>
                <c:pt idx="1192">
                  <c:v>196.55</c:v>
                </c:pt>
                <c:pt idx="1193">
                  <c:v>197.36</c:v>
                </c:pt>
                <c:pt idx="1194">
                  <c:v>197.38</c:v>
                </c:pt>
                <c:pt idx="1195">
                  <c:v>195.73</c:v>
                </c:pt>
                <c:pt idx="1196">
                  <c:v>194.78</c:v>
                </c:pt>
                <c:pt idx="1197">
                  <c:v>195.2</c:v>
                </c:pt>
                <c:pt idx="1198">
                  <c:v>199.63</c:v>
                </c:pt>
                <c:pt idx="1199">
                  <c:v>199.65</c:v>
                </c:pt>
                <c:pt idx="1200">
                  <c:v>200.63</c:v>
                </c:pt>
                <c:pt idx="1201">
                  <c:v>202</c:v>
                </c:pt>
                <c:pt idx="1202">
                  <c:v>204.2</c:v>
                </c:pt>
                <c:pt idx="1203">
                  <c:v>204.28</c:v>
                </c:pt>
                <c:pt idx="1204">
                  <c:v>201.96</c:v>
                </c:pt>
                <c:pt idx="1205">
                  <c:v>201.98</c:v>
                </c:pt>
                <c:pt idx="1206">
                  <c:v>200.74</c:v>
                </c:pt>
                <c:pt idx="1207">
                  <c:v>200.44</c:v>
                </c:pt>
                <c:pt idx="1208">
                  <c:v>200.19</c:v>
                </c:pt>
                <c:pt idx="1209">
                  <c:v>199.86</c:v>
                </c:pt>
                <c:pt idx="1210">
                  <c:v>196.27</c:v>
                </c:pt>
                <c:pt idx="1211">
                  <c:v>196.29</c:v>
                </c:pt>
                <c:pt idx="1212">
                  <c:v>193.61</c:v>
                </c:pt>
                <c:pt idx="1213">
                  <c:v>189.7</c:v>
                </c:pt>
                <c:pt idx="1214">
                  <c:v>189.72</c:v>
                </c:pt>
                <c:pt idx="1215">
                  <c:v>187.7</c:v>
                </c:pt>
                <c:pt idx="1216">
                  <c:v>183.55</c:v>
                </c:pt>
                <c:pt idx="1217">
                  <c:v>181.88</c:v>
                </c:pt>
                <c:pt idx="1218">
                  <c:v>175.47</c:v>
                </c:pt>
                <c:pt idx="1219">
                  <c:v>175.49</c:v>
                </c:pt>
                <c:pt idx="1220">
                  <c:v>172.27</c:v>
                </c:pt>
                <c:pt idx="1221">
                  <c:v>171.5</c:v>
                </c:pt>
                <c:pt idx="1222">
                  <c:v>171.4</c:v>
                </c:pt>
                <c:pt idx="1223">
                  <c:v>171.42</c:v>
                </c:pt>
                <c:pt idx="1224">
                  <c:v>172.13</c:v>
                </c:pt>
                <c:pt idx="1225">
                  <c:v>172.17</c:v>
                </c:pt>
                <c:pt idx="1226">
                  <c:v>172.84</c:v>
                </c:pt>
                <c:pt idx="1227">
                  <c:v>172.86</c:v>
                </c:pt>
                <c:pt idx="1228">
                  <c:v>172.94</c:v>
                </c:pt>
                <c:pt idx="1229">
                  <c:v>172.99</c:v>
                </c:pt>
                <c:pt idx="1230">
                  <c:v>172.97</c:v>
                </c:pt>
                <c:pt idx="1231">
                  <c:v>172.71</c:v>
                </c:pt>
                <c:pt idx="1232">
                  <c:v>172.88</c:v>
                </c:pt>
                <c:pt idx="1233">
                  <c:v>172.54</c:v>
                </c:pt>
                <c:pt idx="1234">
                  <c:v>172.56</c:v>
                </c:pt>
                <c:pt idx="1235">
                  <c:v>176.57</c:v>
                </c:pt>
                <c:pt idx="1236">
                  <c:v>181.15</c:v>
                </c:pt>
                <c:pt idx="1237">
                  <c:v>186.7</c:v>
                </c:pt>
                <c:pt idx="1238">
                  <c:v>195.08</c:v>
                </c:pt>
                <c:pt idx="1239">
                  <c:v>197.07</c:v>
                </c:pt>
                <c:pt idx="1240">
                  <c:v>202.65</c:v>
                </c:pt>
                <c:pt idx="1241">
                  <c:v>202.67</c:v>
                </c:pt>
                <c:pt idx="1242">
                  <c:v>207.59</c:v>
                </c:pt>
                <c:pt idx="1243">
                  <c:v>215.94</c:v>
                </c:pt>
                <c:pt idx="1244">
                  <c:v>215.96</c:v>
                </c:pt>
                <c:pt idx="1245">
                  <c:v>216.34</c:v>
                </c:pt>
                <c:pt idx="1246">
                  <c:v>212.32</c:v>
                </c:pt>
                <c:pt idx="1247">
                  <c:v>209.18</c:v>
                </c:pt>
                <c:pt idx="1248">
                  <c:v>209.2</c:v>
                </c:pt>
                <c:pt idx="1249">
                  <c:v>207.74</c:v>
                </c:pt>
                <c:pt idx="1250">
                  <c:v>207.04</c:v>
                </c:pt>
                <c:pt idx="1251">
                  <c:v>209.53</c:v>
                </c:pt>
                <c:pt idx="1252">
                  <c:v>211</c:v>
                </c:pt>
                <c:pt idx="1253">
                  <c:v>211.03</c:v>
                </c:pt>
                <c:pt idx="1254">
                  <c:v>212.6</c:v>
                </c:pt>
                <c:pt idx="1255">
                  <c:v>212.76</c:v>
                </c:pt>
                <c:pt idx="1256">
                  <c:v>210.2</c:v>
                </c:pt>
                <c:pt idx="1257">
                  <c:v>210.23</c:v>
                </c:pt>
                <c:pt idx="1258">
                  <c:v>209.59</c:v>
                </c:pt>
                <c:pt idx="1259">
                  <c:v>208.43</c:v>
                </c:pt>
                <c:pt idx="1260">
                  <c:v>207.57</c:v>
                </c:pt>
                <c:pt idx="1261">
                  <c:v>205.52</c:v>
                </c:pt>
                <c:pt idx="1262">
                  <c:v>204.21</c:v>
                </c:pt>
                <c:pt idx="1263">
                  <c:v>197.71</c:v>
                </c:pt>
                <c:pt idx="1264">
                  <c:v>197.73</c:v>
                </c:pt>
                <c:pt idx="1265">
                  <c:v>194.95</c:v>
                </c:pt>
                <c:pt idx="1266">
                  <c:v>192.77</c:v>
                </c:pt>
                <c:pt idx="1267">
                  <c:v>190.83</c:v>
                </c:pt>
                <c:pt idx="1268">
                  <c:v>186.97</c:v>
                </c:pt>
                <c:pt idx="1269">
                  <c:v>184.4</c:v>
                </c:pt>
                <c:pt idx="1270">
                  <c:v>177.39</c:v>
                </c:pt>
                <c:pt idx="1271">
                  <c:v>177.41</c:v>
                </c:pt>
                <c:pt idx="1272">
                  <c:v>174.96</c:v>
                </c:pt>
                <c:pt idx="1273">
                  <c:v>172.99</c:v>
                </c:pt>
                <c:pt idx="1274">
                  <c:v>170.95</c:v>
                </c:pt>
                <c:pt idx="1275">
                  <c:v>171.21</c:v>
                </c:pt>
                <c:pt idx="1276">
                  <c:v>171.11</c:v>
                </c:pt>
                <c:pt idx="1277">
                  <c:v>171.13</c:v>
                </c:pt>
                <c:pt idx="1278">
                  <c:v>170.66</c:v>
                </c:pt>
                <c:pt idx="1279">
                  <c:v>170.6</c:v>
                </c:pt>
                <c:pt idx="1280">
                  <c:v>171.22</c:v>
                </c:pt>
                <c:pt idx="1281">
                  <c:v>171.23</c:v>
                </c:pt>
                <c:pt idx="1282">
                  <c:v>172.3</c:v>
                </c:pt>
                <c:pt idx="1283">
                  <c:v>176.89</c:v>
                </c:pt>
                <c:pt idx="1284">
                  <c:v>178.26</c:v>
                </c:pt>
                <c:pt idx="1285">
                  <c:v>181.86</c:v>
                </c:pt>
                <c:pt idx="1286">
                  <c:v>181.88</c:v>
                </c:pt>
                <c:pt idx="1287">
                  <c:v>200.2</c:v>
                </c:pt>
                <c:pt idx="1288">
                  <c:v>200.23</c:v>
                </c:pt>
                <c:pt idx="1289">
                  <c:v>202</c:v>
                </c:pt>
                <c:pt idx="1290">
                  <c:v>200.71</c:v>
                </c:pt>
                <c:pt idx="1291">
                  <c:v>200.16</c:v>
                </c:pt>
                <c:pt idx="1292">
                  <c:v>200.19</c:v>
                </c:pt>
                <c:pt idx="1293">
                  <c:v>199.44</c:v>
                </c:pt>
                <c:pt idx="1294">
                  <c:v>198.84</c:v>
                </c:pt>
                <c:pt idx="1295">
                  <c:v>199.41</c:v>
                </c:pt>
                <c:pt idx="1296">
                  <c:v>198.54</c:v>
                </c:pt>
                <c:pt idx="1297">
                  <c:v>198.56</c:v>
                </c:pt>
                <c:pt idx="1298">
                  <c:v>197.17</c:v>
                </c:pt>
                <c:pt idx="1299">
                  <c:v>196.47</c:v>
                </c:pt>
                <c:pt idx="1300">
                  <c:v>202.4</c:v>
                </c:pt>
                <c:pt idx="1301">
                  <c:v>209.47</c:v>
                </c:pt>
                <c:pt idx="1302">
                  <c:v>223.46</c:v>
                </c:pt>
                <c:pt idx="1303">
                  <c:v>223.49</c:v>
                </c:pt>
                <c:pt idx="1304">
                  <c:v>223.55</c:v>
                </c:pt>
                <c:pt idx="1305">
                  <c:v>219.5</c:v>
                </c:pt>
                <c:pt idx="1306">
                  <c:v>214.73</c:v>
                </c:pt>
                <c:pt idx="1307">
                  <c:v>198.04</c:v>
                </c:pt>
                <c:pt idx="1308">
                  <c:v>198.07</c:v>
                </c:pt>
                <c:pt idx="1309">
                  <c:v>197.39</c:v>
                </c:pt>
                <c:pt idx="1310">
                  <c:v>199.35</c:v>
                </c:pt>
                <c:pt idx="1311">
                  <c:v>207.26</c:v>
                </c:pt>
                <c:pt idx="1312">
                  <c:v>208.76</c:v>
                </c:pt>
                <c:pt idx="1313">
                  <c:v>207.65</c:v>
                </c:pt>
                <c:pt idx="1314">
                  <c:v>207.67</c:v>
                </c:pt>
                <c:pt idx="1315">
                  <c:v>206.48</c:v>
                </c:pt>
                <c:pt idx="1316">
                  <c:v>207.1</c:v>
                </c:pt>
                <c:pt idx="1317">
                  <c:v>206.37</c:v>
                </c:pt>
                <c:pt idx="1318">
                  <c:v>206.39</c:v>
                </c:pt>
                <c:pt idx="1319">
                  <c:v>202.43</c:v>
                </c:pt>
                <c:pt idx="1320">
                  <c:v>200.35</c:v>
                </c:pt>
                <c:pt idx="1321">
                  <c:v>193.96</c:v>
                </c:pt>
                <c:pt idx="1322">
                  <c:v>193.98</c:v>
                </c:pt>
                <c:pt idx="1323">
                  <c:v>190.75</c:v>
                </c:pt>
                <c:pt idx="1324">
                  <c:v>189.25</c:v>
                </c:pt>
                <c:pt idx="1325">
                  <c:v>188.9</c:v>
                </c:pt>
                <c:pt idx="1326">
                  <c:v>188.92</c:v>
                </c:pt>
                <c:pt idx="1327">
                  <c:v>193.24</c:v>
                </c:pt>
                <c:pt idx="1328">
                  <c:v>195.95</c:v>
                </c:pt>
                <c:pt idx="1329">
                  <c:v>202.51</c:v>
                </c:pt>
                <c:pt idx="1330">
                  <c:v>202.53</c:v>
                </c:pt>
                <c:pt idx="1331">
                  <c:v>203.5</c:v>
                </c:pt>
                <c:pt idx="1332">
                  <c:v>201.76</c:v>
                </c:pt>
                <c:pt idx="1333">
                  <c:v>198.43</c:v>
                </c:pt>
                <c:pt idx="1334">
                  <c:v>198.45</c:v>
                </c:pt>
                <c:pt idx="1335">
                  <c:v>198.33</c:v>
                </c:pt>
                <c:pt idx="1336">
                  <c:v>199.1</c:v>
                </c:pt>
                <c:pt idx="1337">
                  <c:v>204.53</c:v>
                </c:pt>
                <c:pt idx="1338">
                  <c:v>204.55</c:v>
                </c:pt>
                <c:pt idx="1339">
                  <c:v>204.86</c:v>
                </c:pt>
                <c:pt idx="1340">
                  <c:v>203.93</c:v>
                </c:pt>
                <c:pt idx="1341">
                  <c:v>203.97</c:v>
                </c:pt>
                <c:pt idx="1342">
                  <c:v>203.8</c:v>
                </c:pt>
                <c:pt idx="1343">
                  <c:v>202.78</c:v>
                </c:pt>
                <c:pt idx="1344">
                  <c:v>202.8</c:v>
                </c:pt>
                <c:pt idx="1345">
                  <c:v>202.29</c:v>
                </c:pt>
                <c:pt idx="1346">
                  <c:v>201.24</c:v>
                </c:pt>
                <c:pt idx="1347">
                  <c:v>197.28</c:v>
                </c:pt>
                <c:pt idx="1348">
                  <c:v>194.84</c:v>
                </c:pt>
                <c:pt idx="1349">
                  <c:v>185.4</c:v>
                </c:pt>
                <c:pt idx="1350">
                  <c:v>185.42</c:v>
                </c:pt>
                <c:pt idx="1351">
                  <c:v>180.71</c:v>
                </c:pt>
                <c:pt idx="1352">
                  <c:v>176.46</c:v>
                </c:pt>
                <c:pt idx="1353">
                  <c:v>172.05</c:v>
                </c:pt>
                <c:pt idx="1354">
                  <c:v>166.93</c:v>
                </c:pt>
                <c:pt idx="1355">
                  <c:v>165.68</c:v>
                </c:pt>
                <c:pt idx="1356">
                  <c:v>162.81</c:v>
                </c:pt>
                <c:pt idx="1357">
                  <c:v>162.82</c:v>
                </c:pt>
                <c:pt idx="1358">
                  <c:v>162.5</c:v>
                </c:pt>
                <c:pt idx="1359">
                  <c:v>162.22</c:v>
                </c:pt>
                <c:pt idx="1360">
                  <c:v>162.19999999999999</c:v>
                </c:pt>
                <c:pt idx="1361">
                  <c:v>161.99</c:v>
                </c:pt>
                <c:pt idx="1362">
                  <c:v>161.63999999999999</c:v>
                </c:pt>
                <c:pt idx="1363">
                  <c:v>162.47999999999999</c:v>
                </c:pt>
                <c:pt idx="1364">
                  <c:v>162.5</c:v>
                </c:pt>
                <c:pt idx="1365">
                  <c:v>162.83000000000001</c:v>
                </c:pt>
                <c:pt idx="1366">
                  <c:v>163.01</c:v>
                </c:pt>
                <c:pt idx="1367">
                  <c:v>162.97</c:v>
                </c:pt>
                <c:pt idx="1368">
                  <c:v>163.22999999999999</c:v>
                </c:pt>
                <c:pt idx="1369">
                  <c:v>163.97</c:v>
                </c:pt>
                <c:pt idx="1370">
                  <c:v>163.98</c:v>
                </c:pt>
                <c:pt idx="1371">
                  <c:v>164.1</c:v>
                </c:pt>
                <c:pt idx="1372">
                  <c:v>164.5</c:v>
                </c:pt>
                <c:pt idx="1373">
                  <c:v>164.94</c:v>
                </c:pt>
                <c:pt idx="1374">
                  <c:v>165.2</c:v>
                </c:pt>
                <c:pt idx="1375">
                  <c:v>165.62</c:v>
                </c:pt>
                <c:pt idx="1376">
                  <c:v>165.64</c:v>
                </c:pt>
                <c:pt idx="1377">
                  <c:v>165.81</c:v>
                </c:pt>
                <c:pt idx="1378">
                  <c:v>166.13</c:v>
                </c:pt>
                <c:pt idx="1379">
                  <c:v>167.26</c:v>
                </c:pt>
                <c:pt idx="1380">
                  <c:v>167.28</c:v>
                </c:pt>
                <c:pt idx="1381">
                  <c:v>167.41</c:v>
                </c:pt>
                <c:pt idx="1382">
                  <c:v>167.69</c:v>
                </c:pt>
                <c:pt idx="1383">
                  <c:v>168.14</c:v>
                </c:pt>
                <c:pt idx="1384">
                  <c:v>168.54</c:v>
                </c:pt>
                <c:pt idx="1385">
                  <c:v>169.88</c:v>
                </c:pt>
                <c:pt idx="1386">
                  <c:v>169.9</c:v>
                </c:pt>
              </c:numCache>
            </c:numRef>
          </c:xVal>
          <c:yVal>
            <c:numRef>
              <c:f>'[3]CPTu (S.2)-Elaborazioni'!$A$16:$A$1402</c:f>
              <c:numCache>
                <c:formatCode>General</c:formatCode>
                <c:ptCount val="1387"/>
                <c:pt idx="0">
                  <c:v>7</c:v>
                </c:pt>
                <c:pt idx="1">
                  <c:v>7.01</c:v>
                </c:pt>
                <c:pt idx="2">
                  <c:v>7.02</c:v>
                </c:pt>
                <c:pt idx="3">
                  <c:v>7.03</c:v>
                </c:pt>
                <c:pt idx="4">
                  <c:v>7.04</c:v>
                </c:pt>
                <c:pt idx="5">
                  <c:v>7.05</c:v>
                </c:pt>
                <c:pt idx="6">
                  <c:v>7.06</c:v>
                </c:pt>
                <c:pt idx="7">
                  <c:v>7.07</c:v>
                </c:pt>
                <c:pt idx="8">
                  <c:v>7.08</c:v>
                </c:pt>
                <c:pt idx="9">
                  <c:v>7.09</c:v>
                </c:pt>
                <c:pt idx="10">
                  <c:v>7.1</c:v>
                </c:pt>
                <c:pt idx="11">
                  <c:v>7.11</c:v>
                </c:pt>
                <c:pt idx="12">
                  <c:v>7.12</c:v>
                </c:pt>
                <c:pt idx="13">
                  <c:v>7.13</c:v>
                </c:pt>
                <c:pt idx="14">
                  <c:v>7.14</c:v>
                </c:pt>
                <c:pt idx="15">
                  <c:v>7.15</c:v>
                </c:pt>
                <c:pt idx="16">
                  <c:v>7.16</c:v>
                </c:pt>
                <c:pt idx="17">
                  <c:v>7.17</c:v>
                </c:pt>
                <c:pt idx="18">
                  <c:v>7.18</c:v>
                </c:pt>
                <c:pt idx="19">
                  <c:v>7.19</c:v>
                </c:pt>
                <c:pt idx="20">
                  <c:v>7.2</c:v>
                </c:pt>
                <c:pt idx="21">
                  <c:v>7.21</c:v>
                </c:pt>
                <c:pt idx="22">
                  <c:v>7.22</c:v>
                </c:pt>
                <c:pt idx="23">
                  <c:v>7.23</c:v>
                </c:pt>
                <c:pt idx="24">
                  <c:v>7.24</c:v>
                </c:pt>
                <c:pt idx="25">
                  <c:v>7.25</c:v>
                </c:pt>
                <c:pt idx="26">
                  <c:v>7.26</c:v>
                </c:pt>
                <c:pt idx="27">
                  <c:v>7.27</c:v>
                </c:pt>
                <c:pt idx="28">
                  <c:v>7.28</c:v>
                </c:pt>
                <c:pt idx="29">
                  <c:v>7.29</c:v>
                </c:pt>
                <c:pt idx="30">
                  <c:v>7.3</c:v>
                </c:pt>
                <c:pt idx="31">
                  <c:v>7.31</c:v>
                </c:pt>
                <c:pt idx="32">
                  <c:v>7.32</c:v>
                </c:pt>
                <c:pt idx="33">
                  <c:v>7.33</c:v>
                </c:pt>
                <c:pt idx="34">
                  <c:v>7.34</c:v>
                </c:pt>
                <c:pt idx="35">
                  <c:v>7.35</c:v>
                </c:pt>
                <c:pt idx="36">
                  <c:v>7.36</c:v>
                </c:pt>
                <c:pt idx="37">
                  <c:v>7.37</c:v>
                </c:pt>
                <c:pt idx="38">
                  <c:v>7.38</c:v>
                </c:pt>
                <c:pt idx="39">
                  <c:v>7.39</c:v>
                </c:pt>
                <c:pt idx="40">
                  <c:v>7.4</c:v>
                </c:pt>
                <c:pt idx="41">
                  <c:v>7.41</c:v>
                </c:pt>
                <c:pt idx="42">
                  <c:v>7.42</c:v>
                </c:pt>
                <c:pt idx="43">
                  <c:v>7.43</c:v>
                </c:pt>
                <c:pt idx="44">
                  <c:v>7.44</c:v>
                </c:pt>
                <c:pt idx="45">
                  <c:v>7.45</c:v>
                </c:pt>
                <c:pt idx="46">
                  <c:v>7.46</c:v>
                </c:pt>
                <c:pt idx="47">
                  <c:v>7.47</c:v>
                </c:pt>
                <c:pt idx="48">
                  <c:v>7.48</c:v>
                </c:pt>
                <c:pt idx="49">
                  <c:v>7.49</c:v>
                </c:pt>
                <c:pt idx="50">
                  <c:v>7.5</c:v>
                </c:pt>
                <c:pt idx="51">
                  <c:v>7.51</c:v>
                </c:pt>
                <c:pt idx="52">
                  <c:v>7.52</c:v>
                </c:pt>
                <c:pt idx="53">
                  <c:v>7.53</c:v>
                </c:pt>
                <c:pt idx="54">
                  <c:v>7.54</c:v>
                </c:pt>
                <c:pt idx="55">
                  <c:v>7.55</c:v>
                </c:pt>
                <c:pt idx="56">
                  <c:v>7.56</c:v>
                </c:pt>
                <c:pt idx="57">
                  <c:v>7.57</c:v>
                </c:pt>
                <c:pt idx="58">
                  <c:v>7.58</c:v>
                </c:pt>
                <c:pt idx="59">
                  <c:v>7.59</c:v>
                </c:pt>
                <c:pt idx="60">
                  <c:v>7.6</c:v>
                </c:pt>
                <c:pt idx="61">
                  <c:v>7.61</c:v>
                </c:pt>
                <c:pt idx="62">
                  <c:v>7.62</c:v>
                </c:pt>
                <c:pt idx="63">
                  <c:v>7.63</c:v>
                </c:pt>
                <c:pt idx="64">
                  <c:v>7.64</c:v>
                </c:pt>
                <c:pt idx="65">
                  <c:v>7.65</c:v>
                </c:pt>
                <c:pt idx="66">
                  <c:v>7.66</c:v>
                </c:pt>
                <c:pt idx="67">
                  <c:v>7.67</c:v>
                </c:pt>
                <c:pt idx="68">
                  <c:v>7.68</c:v>
                </c:pt>
                <c:pt idx="69">
                  <c:v>7.69</c:v>
                </c:pt>
                <c:pt idx="70">
                  <c:v>7.7</c:v>
                </c:pt>
                <c:pt idx="71">
                  <c:v>7.71</c:v>
                </c:pt>
                <c:pt idx="72">
                  <c:v>7.72</c:v>
                </c:pt>
                <c:pt idx="73">
                  <c:v>7.73</c:v>
                </c:pt>
                <c:pt idx="74">
                  <c:v>7.74</c:v>
                </c:pt>
                <c:pt idx="75">
                  <c:v>7.75</c:v>
                </c:pt>
                <c:pt idx="76">
                  <c:v>7.76</c:v>
                </c:pt>
                <c:pt idx="77">
                  <c:v>7.77</c:v>
                </c:pt>
                <c:pt idx="78">
                  <c:v>7.78</c:v>
                </c:pt>
                <c:pt idx="79">
                  <c:v>7.79</c:v>
                </c:pt>
                <c:pt idx="80">
                  <c:v>7.8</c:v>
                </c:pt>
                <c:pt idx="81">
                  <c:v>7.81</c:v>
                </c:pt>
                <c:pt idx="82">
                  <c:v>7.82</c:v>
                </c:pt>
                <c:pt idx="83">
                  <c:v>7.83</c:v>
                </c:pt>
                <c:pt idx="84">
                  <c:v>7.84</c:v>
                </c:pt>
                <c:pt idx="85">
                  <c:v>7.85</c:v>
                </c:pt>
                <c:pt idx="86">
                  <c:v>7.86</c:v>
                </c:pt>
                <c:pt idx="87">
                  <c:v>7.87</c:v>
                </c:pt>
                <c:pt idx="88">
                  <c:v>7.88</c:v>
                </c:pt>
                <c:pt idx="89">
                  <c:v>7.89</c:v>
                </c:pt>
                <c:pt idx="90">
                  <c:v>7.9</c:v>
                </c:pt>
                <c:pt idx="91">
                  <c:v>7.91</c:v>
                </c:pt>
                <c:pt idx="92">
                  <c:v>7.92</c:v>
                </c:pt>
                <c:pt idx="93">
                  <c:v>7.93</c:v>
                </c:pt>
                <c:pt idx="94">
                  <c:v>7.94</c:v>
                </c:pt>
                <c:pt idx="95">
                  <c:v>7.95</c:v>
                </c:pt>
                <c:pt idx="96">
                  <c:v>7.96</c:v>
                </c:pt>
                <c:pt idx="97">
                  <c:v>7.97</c:v>
                </c:pt>
                <c:pt idx="98">
                  <c:v>7.98</c:v>
                </c:pt>
                <c:pt idx="99">
                  <c:v>7.99</c:v>
                </c:pt>
                <c:pt idx="100">
                  <c:v>8</c:v>
                </c:pt>
                <c:pt idx="101">
                  <c:v>8.01</c:v>
                </c:pt>
                <c:pt idx="102">
                  <c:v>8.02</c:v>
                </c:pt>
                <c:pt idx="103">
                  <c:v>8.0299999999999994</c:v>
                </c:pt>
                <c:pt idx="104">
                  <c:v>8.0399999999999991</c:v>
                </c:pt>
                <c:pt idx="105">
                  <c:v>8.0500000000000007</c:v>
                </c:pt>
                <c:pt idx="106">
                  <c:v>8.06</c:v>
                </c:pt>
                <c:pt idx="107">
                  <c:v>8.07</c:v>
                </c:pt>
                <c:pt idx="108">
                  <c:v>8.08</c:v>
                </c:pt>
                <c:pt idx="109">
                  <c:v>8.09</c:v>
                </c:pt>
                <c:pt idx="110">
                  <c:v>8.1</c:v>
                </c:pt>
                <c:pt idx="111">
                  <c:v>8.11</c:v>
                </c:pt>
                <c:pt idx="112">
                  <c:v>8.1199999999999992</c:v>
                </c:pt>
                <c:pt idx="113">
                  <c:v>8.1300000000000008</c:v>
                </c:pt>
                <c:pt idx="114">
                  <c:v>8.14</c:v>
                </c:pt>
                <c:pt idx="115">
                  <c:v>8.15</c:v>
                </c:pt>
                <c:pt idx="116">
                  <c:v>8.16</c:v>
                </c:pt>
                <c:pt idx="117">
                  <c:v>8.17</c:v>
                </c:pt>
                <c:pt idx="118">
                  <c:v>8.18</c:v>
                </c:pt>
                <c:pt idx="119">
                  <c:v>8.19</c:v>
                </c:pt>
                <c:pt idx="120">
                  <c:v>8.1999999999999993</c:v>
                </c:pt>
                <c:pt idx="121">
                  <c:v>8.2100000000000009</c:v>
                </c:pt>
                <c:pt idx="122">
                  <c:v>8.2200000000000006</c:v>
                </c:pt>
                <c:pt idx="123">
                  <c:v>8.23</c:v>
                </c:pt>
                <c:pt idx="124">
                  <c:v>8.24</c:v>
                </c:pt>
                <c:pt idx="125">
                  <c:v>8.25</c:v>
                </c:pt>
                <c:pt idx="126">
                  <c:v>8.26</c:v>
                </c:pt>
                <c:pt idx="127">
                  <c:v>8.27</c:v>
                </c:pt>
                <c:pt idx="128">
                  <c:v>8.2799999999999994</c:v>
                </c:pt>
                <c:pt idx="129">
                  <c:v>8.2899999999999991</c:v>
                </c:pt>
                <c:pt idx="130">
                  <c:v>8.3000000000000007</c:v>
                </c:pt>
                <c:pt idx="131">
                  <c:v>8.31</c:v>
                </c:pt>
                <c:pt idx="132">
                  <c:v>8.32</c:v>
                </c:pt>
                <c:pt idx="133">
                  <c:v>8.33</c:v>
                </c:pt>
                <c:pt idx="134">
                  <c:v>8.34</c:v>
                </c:pt>
                <c:pt idx="135">
                  <c:v>8.35</c:v>
                </c:pt>
                <c:pt idx="136">
                  <c:v>8.36</c:v>
                </c:pt>
                <c:pt idx="137">
                  <c:v>8.3699999999999992</c:v>
                </c:pt>
                <c:pt idx="138">
                  <c:v>8.3800000000000008</c:v>
                </c:pt>
                <c:pt idx="139">
                  <c:v>8.39</c:v>
                </c:pt>
                <c:pt idx="140">
                  <c:v>8.4</c:v>
                </c:pt>
                <c:pt idx="141">
                  <c:v>8.41</c:v>
                </c:pt>
                <c:pt idx="142">
                  <c:v>8.42</c:v>
                </c:pt>
                <c:pt idx="143">
                  <c:v>8.43</c:v>
                </c:pt>
                <c:pt idx="144">
                  <c:v>8.44</c:v>
                </c:pt>
                <c:pt idx="145">
                  <c:v>8.4499999999999993</c:v>
                </c:pt>
                <c:pt idx="146">
                  <c:v>8.4600000000000009</c:v>
                </c:pt>
                <c:pt idx="147">
                  <c:v>8.4700000000000006</c:v>
                </c:pt>
                <c:pt idx="148">
                  <c:v>8.48</c:v>
                </c:pt>
                <c:pt idx="149">
                  <c:v>8.49</c:v>
                </c:pt>
                <c:pt idx="150">
                  <c:v>8.5</c:v>
                </c:pt>
                <c:pt idx="151">
                  <c:v>8.51</c:v>
                </c:pt>
                <c:pt idx="152">
                  <c:v>8.52</c:v>
                </c:pt>
                <c:pt idx="153">
                  <c:v>8.5299999999999994</c:v>
                </c:pt>
                <c:pt idx="154">
                  <c:v>8.5399999999999991</c:v>
                </c:pt>
                <c:pt idx="155">
                  <c:v>8.5500000000000007</c:v>
                </c:pt>
                <c:pt idx="156">
                  <c:v>8.56</c:v>
                </c:pt>
                <c:pt idx="157">
                  <c:v>8.57</c:v>
                </c:pt>
                <c:pt idx="158">
                  <c:v>8.58</c:v>
                </c:pt>
                <c:pt idx="159">
                  <c:v>8.59</c:v>
                </c:pt>
                <c:pt idx="160">
                  <c:v>8.6</c:v>
                </c:pt>
                <c:pt idx="161">
                  <c:v>8.61</c:v>
                </c:pt>
                <c:pt idx="162">
                  <c:v>8.6199999999999992</c:v>
                </c:pt>
                <c:pt idx="163">
                  <c:v>8.6300000000000008</c:v>
                </c:pt>
                <c:pt idx="164">
                  <c:v>8.64</c:v>
                </c:pt>
                <c:pt idx="165">
                  <c:v>8.65</c:v>
                </c:pt>
                <c:pt idx="166">
                  <c:v>8.66</c:v>
                </c:pt>
                <c:pt idx="167">
                  <c:v>8.67</c:v>
                </c:pt>
                <c:pt idx="168">
                  <c:v>8.68</c:v>
                </c:pt>
                <c:pt idx="169">
                  <c:v>8.69</c:v>
                </c:pt>
                <c:pt idx="170">
                  <c:v>8.6999999999999993</c:v>
                </c:pt>
                <c:pt idx="171">
                  <c:v>8.7100000000000009</c:v>
                </c:pt>
                <c:pt idx="172">
                  <c:v>8.7200000000000006</c:v>
                </c:pt>
                <c:pt idx="173">
                  <c:v>8.73</c:v>
                </c:pt>
                <c:pt idx="174">
                  <c:v>8.74</c:v>
                </c:pt>
                <c:pt idx="175">
                  <c:v>8.75</c:v>
                </c:pt>
                <c:pt idx="176">
                  <c:v>8.76</c:v>
                </c:pt>
                <c:pt idx="177">
                  <c:v>8.77</c:v>
                </c:pt>
                <c:pt idx="178">
                  <c:v>8.7799999999999994</c:v>
                </c:pt>
                <c:pt idx="179">
                  <c:v>8.7899999999999991</c:v>
                </c:pt>
                <c:pt idx="180">
                  <c:v>8.8000000000000007</c:v>
                </c:pt>
                <c:pt idx="181">
                  <c:v>8.81</c:v>
                </c:pt>
                <c:pt idx="182">
                  <c:v>8.82</c:v>
                </c:pt>
                <c:pt idx="183">
                  <c:v>8.83</c:v>
                </c:pt>
                <c:pt idx="184">
                  <c:v>8.84</c:v>
                </c:pt>
                <c:pt idx="185">
                  <c:v>8.85</c:v>
                </c:pt>
                <c:pt idx="186">
                  <c:v>8.86</c:v>
                </c:pt>
                <c:pt idx="187">
                  <c:v>8.8699999999999992</c:v>
                </c:pt>
                <c:pt idx="188">
                  <c:v>8.8800000000000008</c:v>
                </c:pt>
                <c:pt idx="189">
                  <c:v>8.89</c:v>
                </c:pt>
                <c:pt idx="190">
                  <c:v>8.9</c:v>
                </c:pt>
                <c:pt idx="191">
                  <c:v>8.91</c:v>
                </c:pt>
                <c:pt idx="192">
                  <c:v>8.92</c:v>
                </c:pt>
                <c:pt idx="193">
                  <c:v>8.93</c:v>
                </c:pt>
                <c:pt idx="194">
                  <c:v>8.94</c:v>
                </c:pt>
                <c:pt idx="195">
                  <c:v>8.9499999999999993</c:v>
                </c:pt>
                <c:pt idx="196">
                  <c:v>8.9600000000000009</c:v>
                </c:pt>
                <c:pt idx="197">
                  <c:v>8.9700000000000006</c:v>
                </c:pt>
                <c:pt idx="198">
                  <c:v>8.98</c:v>
                </c:pt>
                <c:pt idx="199">
                  <c:v>8.99</c:v>
                </c:pt>
                <c:pt idx="200">
                  <c:v>9</c:v>
                </c:pt>
                <c:pt idx="201">
                  <c:v>9.01</c:v>
                </c:pt>
                <c:pt idx="202">
                  <c:v>9.02</c:v>
                </c:pt>
                <c:pt idx="203">
                  <c:v>9.0299999999999994</c:v>
                </c:pt>
                <c:pt idx="204">
                  <c:v>9.0399999999999991</c:v>
                </c:pt>
                <c:pt idx="205">
                  <c:v>9.0500000000000007</c:v>
                </c:pt>
                <c:pt idx="206">
                  <c:v>9.06</c:v>
                </c:pt>
                <c:pt idx="207">
                  <c:v>9.07</c:v>
                </c:pt>
                <c:pt idx="208">
                  <c:v>9.08</c:v>
                </c:pt>
                <c:pt idx="209">
                  <c:v>9.09</c:v>
                </c:pt>
                <c:pt idx="210">
                  <c:v>9.1</c:v>
                </c:pt>
                <c:pt idx="211">
                  <c:v>9.11</c:v>
                </c:pt>
                <c:pt idx="212">
                  <c:v>9.1199999999999992</c:v>
                </c:pt>
                <c:pt idx="213">
                  <c:v>9.1300000000000008</c:v>
                </c:pt>
                <c:pt idx="214">
                  <c:v>9.14</c:v>
                </c:pt>
                <c:pt idx="215">
                  <c:v>9.15</c:v>
                </c:pt>
                <c:pt idx="216">
                  <c:v>9.16</c:v>
                </c:pt>
                <c:pt idx="217">
                  <c:v>9.17</c:v>
                </c:pt>
                <c:pt idx="218">
                  <c:v>9.18</c:v>
                </c:pt>
                <c:pt idx="219">
                  <c:v>9.19</c:v>
                </c:pt>
                <c:pt idx="220">
                  <c:v>9.1999999999999993</c:v>
                </c:pt>
                <c:pt idx="221">
                  <c:v>9.2100000000000009</c:v>
                </c:pt>
                <c:pt idx="222">
                  <c:v>9.2200000000000006</c:v>
                </c:pt>
                <c:pt idx="223">
                  <c:v>9.23</c:v>
                </c:pt>
                <c:pt idx="224">
                  <c:v>9.24</c:v>
                </c:pt>
                <c:pt idx="225">
                  <c:v>9.25</c:v>
                </c:pt>
                <c:pt idx="226">
                  <c:v>9.26</c:v>
                </c:pt>
                <c:pt idx="227">
                  <c:v>9.27</c:v>
                </c:pt>
                <c:pt idx="228">
                  <c:v>9.2799999999999994</c:v>
                </c:pt>
                <c:pt idx="229">
                  <c:v>9.2899999999999991</c:v>
                </c:pt>
                <c:pt idx="230">
                  <c:v>9.3000000000000007</c:v>
                </c:pt>
                <c:pt idx="231">
                  <c:v>9.31</c:v>
                </c:pt>
                <c:pt idx="232">
                  <c:v>9.32</c:v>
                </c:pt>
                <c:pt idx="233">
                  <c:v>9.33</c:v>
                </c:pt>
                <c:pt idx="234">
                  <c:v>9.34</c:v>
                </c:pt>
                <c:pt idx="235">
                  <c:v>9.35</c:v>
                </c:pt>
                <c:pt idx="236">
                  <c:v>9.36</c:v>
                </c:pt>
                <c:pt idx="237">
                  <c:v>9.3699999999999992</c:v>
                </c:pt>
                <c:pt idx="238">
                  <c:v>9.3800000000000008</c:v>
                </c:pt>
                <c:pt idx="239">
                  <c:v>9.39</c:v>
                </c:pt>
                <c:pt idx="240">
                  <c:v>9.4</c:v>
                </c:pt>
                <c:pt idx="241">
                  <c:v>9.41</c:v>
                </c:pt>
                <c:pt idx="242">
                  <c:v>9.42</c:v>
                </c:pt>
                <c:pt idx="243">
                  <c:v>9.43</c:v>
                </c:pt>
                <c:pt idx="244">
                  <c:v>9.44</c:v>
                </c:pt>
                <c:pt idx="245">
                  <c:v>9.4499999999999993</c:v>
                </c:pt>
                <c:pt idx="246">
                  <c:v>9.4600000000000009</c:v>
                </c:pt>
                <c:pt idx="247">
                  <c:v>9.4700000000000006</c:v>
                </c:pt>
                <c:pt idx="248">
                  <c:v>9.48</c:v>
                </c:pt>
                <c:pt idx="249">
                  <c:v>9.49</c:v>
                </c:pt>
                <c:pt idx="250">
                  <c:v>9.5</c:v>
                </c:pt>
                <c:pt idx="251">
                  <c:v>9.51</c:v>
                </c:pt>
                <c:pt idx="252">
                  <c:v>9.52</c:v>
                </c:pt>
                <c:pt idx="253">
                  <c:v>9.5299999999999994</c:v>
                </c:pt>
                <c:pt idx="254">
                  <c:v>9.5399999999999991</c:v>
                </c:pt>
                <c:pt idx="255">
                  <c:v>9.5500000000000007</c:v>
                </c:pt>
                <c:pt idx="256">
                  <c:v>9.56</c:v>
                </c:pt>
                <c:pt idx="257">
                  <c:v>9.57</c:v>
                </c:pt>
                <c:pt idx="258">
                  <c:v>9.58</c:v>
                </c:pt>
                <c:pt idx="259">
                  <c:v>9.59</c:v>
                </c:pt>
                <c:pt idx="260">
                  <c:v>9.6</c:v>
                </c:pt>
                <c:pt idx="261">
                  <c:v>9.61</c:v>
                </c:pt>
                <c:pt idx="262">
                  <c:v>9.6199999999999992</c:v>
                </c:pt>
                <c:pt idx="263">
                  <c:v>9.6300000000000008</c:v>
                </c:pt>
                <c:pt idx="264">
                  <c:v>9.64</c:v>
                </c:pt>
                <c:pt idx="265">
                  <c:v>9.65</c:v>
                </c:pt>
                <c:pt idx="266">
                  <c:v>9.66</c:v>
                </c:pt>
                <c:pt idx="267">
                  <c:v>9.67</c:v>
                </c:pt>
                <c:pt idx="268">
                  <c:v>9.68</c:v>
                </c:pt>
                <c:pt idx="269">
                  <c:v>9.69</c:v>
                </c:pt>
                <c:pt idx="270">
                  <c:v>9.6999999999999993</c:v>
                </c:pt>
                <c:pt idx="271">
                  <c:v>9.7100000000000009</c:v>
                </c:pt>
                <c:pt idx="272">
                  <c:v>9.7200000000000006</c:v>
                </c:pt>
                <c:pt idx="273">
                  <c:v>9.73</c:v>
                </c:pt>
                <c:pt idx="274">
                  <c:v>9.74</c:v>
                </c:pt>
                <c:pt idx="275">
                  <c:v>9.75</c:v>
                </c:pt>
                <c:pt idx="276">
                  <c:v>9.76</c:v>
                </c:pt>
                <c:pt idx="277">
                  <c:v>9.77</c:v>
                </c:pt>
                <c:pt idx="278">
                  <c:v>9.7799999999999994</c:v>
                </c:pt>
                <c:pt idx="279">
                  <c:v>9.7899999999999991</c:v>
                </c:pt>
                <c:pt idx="280">
                  <c:v>9.8000000000000007</c:v>
                </c:pt>
                <c:pt idx="281">
                  <c:v>9.81</c:v>
                </c:pt>
                <c:pt idx="282">
                  <c:v>9.82</c:v>
                </c:pt>
                <c:pt idx="283">
                  <c:v>9.83</c:v>
                </c:pt>
                <c:pt idx="284">
                  <c:v>9.84</c:v>
                </c:pt>
                <c:pt idx="285">
                  <c:v>9.85</c:v>
                </c:pt>
                <c:pt idx="286">
                  <c:v>9.86</c:v>
                </c:pt>
                <c:pt idx="287">
                  <c:v>9.8699999999999992</c:v>
                </c:pt>
                <c:pt idx="288">
                  <c:v>9.8800000000000008</c:v>
                </c:pt>
                <c:pt idx="289">
                  <c:v>9.89</c:v>
                </c:pt>
                <c:pt idx="290">
                  <c:v>9.9</c:v>
                </c:pt>
                <c:pt idx="291">
                  <c:v>9.91</c:v>
                </c:pt>
                <c:pt idx="292">
                  <c:v>9.92</c:v>
                </c:pt>
                <c:pt idx="293">
                  <c:v>9.93</c:v>
                </c:pt>
                <c:pt idx="294">
                  <c:v>9.94</c:v>
                </c:pt>
                <c:pt idx="295">
                  <c:v>9.9499999999999993</c:v>
                </c:pt>
                <c:pt idx="296">
                  <c:v>9.9600000000000009</c:v>
                </c:pt>
                <c:pt idx="297">
                  <c:v>9.9700000000000006</c:v>
                </c:pt>
                <c:pt idx="298">
                  <c:v>9.98</c:v>
                </c:pt>
                <c:pt idx="299">
                  <c:v>9.99</c:v>
                </c:pt>
                <c:pt idx="300">
                  <c:v>10</c:v>
                </c:pt>
                <c:pt idx="301">
                  <c:v>10.01</c:v>
                </c:pt>
                <c:pt idx="302">
                  <c:v>10.02</c:v>
                </c:pt>
                <c:pt idx="303">
                  <c:v>10.029999999999999</c:v>
                </c:pt>
                <c:pt idx="304">
                  <c:v>10.039999999999999</c:v>
                </c:pt>
                <c:pt idx="305">
                  <c:v>10.050000000000001</c:v>
                </c:pt>
                <c:pt idx="306">
                  <c:v>10.06</c:v>
                </c:pt>
                <c:pt idx="307">
                  <c:v>10.07</c:v>
                </c:pt>
                <c:pt idx="308">
                  <c:v>10.08</c:v>
                </c:pt>
                <c:pt idx="309">
                  <c:v>10.09</c:v>
                </c:pt>
                <c:pt idx="310">
                  <c:v>10.1</c:v>
                </c:pt>
                <c:pt idx="311">
                  <c:v>10.11</c:v>
                </c:pt>
                <c:pt idx="312">
                  <c:v>10.119999999999999</c:v>
                </c:pt>
                <c:pt idx="313">
                  <c:v>10.130000000000001</c:v>
                </c:pt>
                <c:pt idx="314">
                  <c:v>10.14</c:v>
                </c:pt>
                <c:pt idx="315">
                  <c:v>10.15</c:v>
                </c:pt>
                <c:pt idx="316">
                  <c:v>10.16</c:v>
                </c:pt>
                <c:pt idx="317">
                  <c:v>10.17</c:v>
                </c:pt>
                <c:pt idx="318">
                  <c:v>10.18</c:v>
                </c:pt>
                <c:pt idx="319">
                  <c:v>10.19</c:v>
                </c:pt>
                <c:pt idx="320">
                  <c:v>10.199999999999999</c:v>
                </c:pt>
                <c:pt idx="321">
                  <c:v>10.210000000000001</c:v>
                </c:pt>
                <c:pt idx="322">
                  <c:v>10.220000000000001</c:v>
                </c:pt>
                <c:pt idx="323">
                  <c:v>10.23</c:v>
                </c:pt>
                <c:pt idx="324">
                  <c:v>10.24</c:v>
                </c:pt>
                <c:pt idx="325">
                  <c:v>10.25</c:v>
                </c:pt>
                <c:pt idx="326">
                  <c:v>10.26</c:v>
                </c:pt>
                <c:pt idx="327">
                  <c:v>10.27</c:v>
                </c:pt>
                <c:pt idx="328">
                  <c:v>10.28</c:v>
                </c:pt>
                <c:pt idx="329">
                  <c:v>10.29</c:v>
                </c:pt>
                <c:pt idx="330">
                  <c:v>10.3</c:v>
                </c:pt>
                <c:pt idx="331">
                  <c:v>10.31</c:v>
                </c:pt>
                <c:pt idx="332">
                  <c:v>10.32</c:v>
                </c:pt>
                <c:pt idx="333">
                  <c:v>10.33</c:v>
                </c:pt>
                <c:pt idx="334">
                  <c:v>10.34</c:v>
                </c:pt>
                <c:pt idx="335">
                  <c:v>10.35</c:v>
                </c:pt>
                <c:pt idx="336">
                  <c:v>10.36</c:v>
                </c:pt>
                <c:pt idx="337">
                  <c:v>10.37</c:v>
                </c:pt>
                <c:pt idx="338">
                  <c:v>10.38</c:v>
                </c:pt>
                <c:pt idx="339">
                  <c:v>10.39</c:v>
                </c:pt>
                <c:pt idx="340">
                  <c:v>10.4</c:v>
                </c:pt>
                <c:pt idx="341">
                  <c:v>10.41</c:v>
                </c:pt>
                <c:pt idx="342">
                  <c:v>10.42</c:v>
                </c:pt>
                <c:pt idx="343">
                  <c:v>10.43</c:v>
                </c:pt>
                <c:pt idx="344">
                  <c:v>10.44</c:v>
                </c:pt>
                <c:pt idx="345">
                  <c:v>10.45</c:v>
                </c:pt>
                <c:pt idx="346">
                  <c:v>10.46</c:v>
                </c:pt>
                <c:pt idx="347">
                  <c:v>10.47</c:v>
                </c:pt>
                <c:pt idx="348">
                  <c:v>10.48</c:v>
                </c:pt>
                <c:pt idx="349">
                  <c:v>10.49</c:v>
                </c:pt>
                <c:pt idx="350">
                  <c:v>10.5</c:v>
                </c:pt>
                <c:pt idx="351">
                  <c:v>10.51</c:v>
                </c:pt>
                <c:pt idx="352">
                  <c:v>10.52</c:v>
                </c:pt>
                <c:pt idx="353">
                  <c:v>10.53</c:v>
                </c:pt>
                <c:pt idx="354">
                  <c:v>10.54</c:v>
                </c:pt>
                <c:pt idx="355">
                  <c:v>10.55</c:v>
                </c:pt>
                <c:pt idx="356">
                  <c:v>10.56</c:v>
                </c:pt>
                <c:pt idx="357">
                  <c:v>10.57</c:v>
                </c:pt>
                <c:pt idx="358">
                  <c:v>10.58</c:v>
                </c:pt>
                <c:pt idx="359">
                  <c:v>10.59</c:v>
                </c:pt>
                <c:pt idx="360">
                  <c:v>10.6</c:v>
                </c:pt>
                <c:pt idx="361">
                  <c:v>10.61</c:v>
                </c:pt>
                <c:pt idx="362">
                  <c:v>10.62</c:v>
                </c:pt>
                <c:pt idx="363">
                  <c:v>10.63</c:v>
                </c:pt>
                <c:pt idx="364">
                  <c:v>10.64</c:v>
                </c:pt>
                <c:pt idx="365">
                  <c:v>10.65</c:v>
                </c:pt>
                <c:pt idx="366">
                  <c:v>10.66</c:v>
                </c:pt>
                <c:pt idx="367">
                  <c:v>10.67</c:v>
                </c:pt>
                <c:pt idx="368">
                  <c:v>10.68</c:v>
                </c:pt>
                <c:pt idx="369">
                  <c:v>10.69</c:v>
                </c:pt>
                <c:pt idx="370">
                  <c:v>10.7</c:v>
                </c:pt>
                <c:pt idx="371">
                  <c:v>10.71</c:v>
                </c:pt>
                <c:pt idx="372">
                  <c:v>10.72</c:v>
                </c:pt>
                <c:pt idx="373">
                  <c:v>10.73</c:v>
                </c:pt>
                <c:pt idx="374">
                  <c:v>10.74</c:v>
                </c:pt>
                <c:pt idx="375">
                  <c:v>10.75</c:v>
                </c:pt>
                <c:pt idx="376">
                  <c:v>10.76</c:v>
                </c:pt>
                <c:pt idx="377">
                  <c:v>10.77</c:v>
                </c:pt>
                <c:pt idx="378">
                  <c:v>10.78</c:v>
                </c:pt>
                <c:pt idx="379">
                  <c:v>10.79</c:v>
                </c:pt>
                <c:pt idx="380">
                  <c:v>10.8</c:v>
                </c:pt>
                <c:pt idx="381">
                  <c:v>10.81</c:v>
                </c:pt>
                <c:pt idx="382">
                  <c:v>10.82</c:v>
                </c:pt>
                <c:pt idx="383">
                  <c:v>10.83</c:v>
                </c:pt>
                <c:pt idx="384">
                  <c:v>10.84</c:v>
                </c:pt>
                <c:pt idx="385">
                  <c:v>10.85</c:v>
                </c:pt>
                <c:pt idx="386">
                  <c:v>10.86</c:v>
                </c:pt>
                <c:pt idx="387">
                  <c:v>10.87</c:v>
                </c:pt>
                <c:pt idx="388">
                  <c:v>10.88</c:v>
                </c:pt>
                <c:pt idx="389">
                  <c:v>10.89</c:v>
                </c:pt>
                <c:pt idx="390">
                  <c:v>10.9</c:v>
                </c:pt>
                <c:pt idx="391">
                  <c:v>10.91</c:v>
                </c:pt>
                <c:pt idx="392">
                  <c:v>10.92</c:v>
                </c:pt>
                <c:pt idx="393">
                  <c:v>10.93</c:v>
                </c:pt>
                <c:pt idx="394">
                  <c:v>10.94</c:v>
                </c:pt>
                <c:pt idx="395">
                  <c:v>10.95</c:v>
                </c:pt>
                <c:pt idx="396">
                  <c:v>10.96</c:v>
                </c:pt>
                <c:pt idx="397">
                  <c:v>10.97</c:v>
                </c:pt>
                <c:pt idx="398">
                  <c:v>10.98</c:v>
                </c:pt>
                <c:pt idx="399">
                  <c:v>10.99</c:v>
                </c:pt>
                <c:pt idx="400">
                  <c:v>11</c:v>
                </c:pt>
                <c:pt idx="401">
                  <c:v>11.01</c:v>
                </c:pt>
                <c:pt idx="402">
                  <c:v>11.02</c:v>
                </c:pt>
                <c:pt idx="403">
                  <c:v>11.03</c:v>
                </c:pt>
                <c:pt idx="404">
                  <c:v>11.04</c:v>
                </c:pt>
                <c:pt idx="405">
                  <c:v>11.05</c:v>
                </c:pt>
                <c:pt idx="406">
                  <c:v>11.06</c:v>
                </c:pt>
                <c:pt idx="407">
                  <c:v>11.07</c:v>
                </c:pt>
                <c:pt idx="408">
                  <c:v>11.08</c:v>
                </c:pt>
                <c:pt idx="409">
                  <c:v>11.09</c:v>
                </c:pt>
                <c:pt idx="410">
                  <c:v>11.1</c:v>
                </c:pt>
                <c:pt idx="411">
                  <c:v>11.11</c:v>
                </c:pt>
                <c:pt idx="412">
                  <c:v>11.12</c:v>
                </c:pt>
                <c:pt idx="413">
                  <c:v>11.13</c:v>
                </c:pt>
                <c:pt idx="414">
                  <c:v>11.14</c:v>
                </c:pt>
                <c:pt idx="415">
                  <c:v>11.15</c:v>
                </c:pt>
                <c:pt idx="416">
                  <c:v>11.16</c:v>
                </c:pt>
                <c:pt idx="417">
                  <c:v>11.17</c:v>
                </c:pt>
                <c:pt idx="418">
                  <c:v>11.18</c:v>
                </c:pt>
                <c:pt idx="419">
                  <c:v>11.19</c:v>
                </c:pt>
                <c:pt idx="420">
                  <c:v>11.2</c:v>
                </c:pt>
                <c:pt idx="421">
                  <c:v>11.21</c:v>
                </c:pt>
                <c:pt idx="422">
                  <c:v>11.22</c:v>
                </c:pt>
                <c:pt idx="423">
                  <c:v>11.23</c:v>
                </c:pt>
                <c:pt idx="424">
                  <c:v>11.24</c:v>
                </c:pt>
                <c:pt idx="425">
                  <c:v>11.25</c:v>
                </c:pt>
                <c:pt idx="426">
                  <c:v>11.26</c:v>
                </c:pt>
                <c:pt idx="427">
                  <c:v>11.27</c:v>
                </c:pt>
                <c:pt idx="428">
                  <c:v>11.28</c:v>
                </c:pt>
                <c:pt idx="429">
                  <c:v>11.29</c:v>
                </c:pt>
                <c:pt idx="430">
                  <c:v>11.3</c:v>
                </c:pt>
                <c:pt idx="431">
                  <c:v>11.31</c:v>
                </c:pt>
                <c:pt idx="432">
                  <c:v>11.32</c:v>
                </c:pt>
                <c:pt idx="433">
                  <c:v>11.33</c:v>
                </c:pt>
                <c:pt idx="434">
                  <c:v>11.34</c:v>
                </c:pt>
                <c:pt idx="435">
                  <c:v>11.35</c:v>
                </c:pt>
                <c:pt idx="436">
                  <c:v>11.36</c:v>
                </c:pt>
                <c:pt idx="437">
                  <c:v>11.37</c:v>
                </c:pt>
                <c:pt idx="438">
                  <c:v>11.38</c:v>
                </c:pt>
                <c:pt idx="439">
                  <c:v>11.39</c:v>
                </c:pt>
                <c:pt idx="440">
                  <c:v>11.4</c:v>
                </c:pt>
                <c:pt idx="441">
                  <c:v>11.41</c:v>
                </c:pt>
                <c:pt idx="442">
                  <c:v>11.42</c:v>
                </c:pt>
                <c:pt idx="443">
                  <c:v>11.43</c:v>
                </c:pt>
                <c:pt idx="444">
                  <c:v>11.44</c:v>
                </c:pt>
                <c:pt idx="445">
                  <c:v>11.45</c:v>
                </c:pt>
                <c:pt idx="446">
                  <c:v>11.46</c:v>
                </c:pt>
                <c:pt idx="447">
                  <c:v>11.47</c:v>
                </c:pt>
                <c:pt idx="448">
                  <c:v>11.48</c:v>
                </c:pt>
                <c:pt idx="449">
                  <c:v>11.49</c:v>
                </c:pt>
                <c:pt idx="450">
                  <c:v>11.5</c:v>
                </c:pt>
                <c:pt idx="451">
                  <c:v>11.51</c:v>
                </c:pt>
                <c:pt idx="452">
                  <c:v>11.52</c:v>
                </c:pt>
                <c:pt idx="453">
                  <c:v>11.53</c:v>
                </c:pt>
                <c:pt idx="454">
                  <c:v>11.54</c:v>
                </c:pt>
                <c:pt idx="455">
                  <c:v>11.55</c:v>
                </c:pt>
                <c:pt idx="456">
                  <c:v>11.56</c:v>
                </c:pt>
                <c:pt idx="457">
                  <c:v>11.57</c:v>
                </c:pt>
                <c:pt idx="458">
                  <c:v>11.58</c:v>
                </c:pt>
                <c:pt idx="459">
                  <c:v>11.59</c:v>
                </c:pt>
                <c:pt idx="460">
                  <c:v>11.6</c:v>
                </c:pt>
                <c:pt idx="461">
                  <c:v>11.61</c:v>
                </c:pt>
                <c:pt idx="462">
                  <c:v>11.62</c:v>
                </c:pt>
                <c:pt idx="463">
                  <c:v>11.63</c:v>
                </c:pt>
                <c:pt idx="464">
                  <c:v>11.64</c:v>
                </c:pt>
                <c:pt idx="465">
                  <c:v>11.65</c:v>
                </c:pt>
                <c:pt idx="466">
                  <c:v>11.66</c:v>
                </c:pt>
                <c:pt idx="467">
                  <c:v>11.67</c:v>
                </c:pt>
                <c:pt idx="468">
                  <c:v>11.68</c:v>
                </c:pt>
                <c:pt idx="469">
                  <c:v>11.69</c:v>
                </c:pt>
                <c:pt idx="470">
                  <c:v>11.7</c:v>
                </c:pt>
                <c:pt idx="471">
                  <c:v>11.71</c:v>
                </c:pt>
                <c:pt idx="472">
                  <c:v>11.72</c:v>
                </c:pt>
                <c:pt idx="473">
                  <c:v>11.73</c:v>
                </c:pt>
                <c:pt idx="474">
                  <c:v>11.74</c:v>
                </c:pt>
                <c:pt idx="475">
                  <c:v>11.75</c:v>
                </c:pt>
                <c:pt idx="476">
                  <c:v>11.76</c:v>
                </c:pt>
                <c:pt idx="477">
                  <c:v>11.77</c:v>
                </c:pt>
                <c:pt idx="478">
                  <c:v>11.78</c:v>
                </c:pt>
                <c:pt idx="479">
                  <c:v>11.79</c:v>
                </c:pt>
                <c:pt idx="480">
                  <c:v>11.8</c:v>
                </c:pt>
                <c:pt idx="481">
                  <c:v>11.81</c:v>
                </c:pt>
                <c:pt idx="482">
                  <c:v>11.82</c:v>
                </c:pt>
                <c:pt idx="483">
                  <c:v>11.83</c:v>
                </c:pt>
                <c:pt idx="484">
                  <c:v>11.84</c:v>
                </c:pt>
                <c:pt idx="485">
                  <c:v>11.85</c:v>
                </c:pt>
                <c:pt idx="486">
                  <c:v>11.86</c:v>
                </c:pt>
                <c:pt idx="487">
                  <c:v>11.87</c:v>
                </c:pt>
                <c:pt idx="488">
                  <c:v>11.88</c:v>
                </c:pt>
                <c:pt idx="489">
                  <c:v>11.89</c:v>
                </c:pt>
                <c:pt idx="490">
                  <c:v>11.9</c:v>
                </c:pt>
                <c:pt idx="491">
                  <c:v>11.91</c:v>
                </c:pt>
                <c:pt idx="492">
                  <c:v>11.92</c:v>
                </c:pt>
                <c:pt idx="493">
                  <c:v>11.93</c:v>
                </c:pt>
                <c:pt idx="494">
                  <c:v>11.94</c:v>
                </c:pt>
                <c:pt idx="495">
                  <c:v>11.95</c:v>
                </c:pt>
                <c:pt idx="496">
                  <c:v>11.96</c:v>
                </c:pt>
                <c:pt idx="497">
                  <c:v>11.97</c:v>
                </c:pt>
                <c:pt idx="498">
                  <c:v>11.98</c:v>
                </c:pt>
                <c:pt idx="499">
                  <c:v>11.99</c:v>
                </c:pt>
                <c:pt idx="500">
                  <c:v>12</c:v>
                </c:pt>
                <c:pt idx="501">
                  <c:v>12.01</c:v>
                </c:pt>
                <c:pt idx="502">
                  <c:v>12.02</c:v>
                </c:pt>
                <c:pt idx="503">
                  <c:v>12.03</c:v>
                </c:pt>
                <c:pt idx="504">
                  <c:v>12.04</c:v>
                </c:pt>
                <c:pt idx="505">
                  <c:v>12.05</c:v>
                </c:pt>
                <c:pt idx="506">
                  <c:v>12.06</c:v>
                </c:pt>
                <c:pt idx="507">
                  <c:v>12.07</c:v>
                </c:pt>
                <c:pt idx="508">
                  <c:v>12.08</c:v>
                </c:pt>
                <c:pt idx="509">
                  <c:v>12.09</c:v>
                </c:pt>
                <c:pt idx="510">
                  <c:v>12.1</c:v>
                </c:pt>
                <c:pt idx="511">
                  <c:v>12.11</c:v>
                </c:pt>
                <c:pt idx="512">
                  <c:v>12.12</c:v>
                </c:pt>
                <c:pt idx="513">
                  <c:v>12.13</c:v>
                </c:pt>
                <c:pt idx="514">
                  <c:v>12.14</c:v>
                </c:pt>
                <c:pt idx="515">
                  <c:v>12.15</c:v>
                </c:pt>
                <c:pt idx="516">
                  <c:v>12.16</c:v>
                </c:pt>
                <c:pt idx="517">
                  <c:v>12.17</c:v>
                </c:pt>
                <c:pt idx="518">
                  <c:v>12.18</c:v>
                </c:pt>
                <c:pt idx="519">
                  <c:v>12.19</c:v>
                </c:pt>
                <c:pt idx="520">
                  <c:v>12.2</c:v>
                </c:pt>
                <c:pt idx="521">
                  <c:v>12.21</c:v>
                </c:pt>
                <c:pt idx="522">
                  <c:v>12.22</c:v>
                </c:pt>
                <c:pt idx="523">
                  <c:v>12.23</c:v>
                </c:pt>
                <c:pt idx="524">
                  <c:v>12.24</c:v>
                </c:pt>
                <c:pt idx="525">
                  <c:v>12.25</c:v>
                </c:pt>
                <c:pt idx="526">
                  <c:v>12.26</c:v>
                </c:pt>
                <c:pt idx="527">
                  <c:v>12.27</c:v>
                </c:pt>
                <c:pt idx="528">
                  <c:v>12.28</c:v>
                </c:pt>
                <c:pt idx="529">
                  <c:v>12.29</c:v>
                </c:pt>
                <c:pt idx="530">
                  <c:v>12.3</c:v>
                </c:pt>
                <c:pt idx="531">
                  <c:v>12.31</c:v>
                </c:pt>
                <c:pt idx="532">
                  <c:v>12.32</c:v>
                </c:pt>
                <c:pt idx="533">
                  <c:v>12.33</c:v>
                </c:pt>
                <c:pt idx="534">
                  <c:v>12.34</c:v>
                </c:pt>
                <c:pt idx="535">
                  <c:v>12.35</c:v>
                </c:pt>
                <c:pt idx="536">
                  <c:v>12.36</c:v>
                </c:pt>
                <c:pt idx="537">
                  <c:v>12.37</c:v>
                </c:pt>
                <c:pt idx="538">
                  <c:v>12.38</c:v>
                </c:pt>
                <c:pt idx="539">
                  <c:v>12.39</c:v>
                </c:pt>
                <c:pt idx="540">
                  <c:v>12.4</c:v>
                </c:pt>
                <c:pt idx="541">
                  <c:v>12.41</c:v>
                </c:pt>
                <c:pt idx="542">
                  <c:v>12.42</c:v>
                </c:pt>
                <c:pt idx="543">
                  <c:v>12.43</c:v>
                </c:pt>
                <c:pt idx="544">
                  <c:v>12.44</c:v>
                </c:pt>
                <c:pt idx="545">
                  <c:v>12.45</c:v>
                </c:pt>
                <c:pt idx="546">
                  <c:v>12.46</c:v>
                </c:pt>
                <c:pt idx="547">
                  <c:v>12.47</c:v>
                </c:pt>
                <c:pt idx="548">
                  <c:v>12.48</c:v>
                </c:pt>
                <c:pt idx="549">
                  <c:v>12.49</c:v>
                </c:pt>
                <c:pt idx="550">
                  <c:v>12.5</c:v>
                </c:pt>
                <c:pt idx="551">
                  <c:v>12.51</c:v>
                </c:pt>
                <c:pt idx="552">
                  <c:v>12.52</c:v>
                </c:pt>
                <c:pt idx="553">
                  <c:v>12.53</c:v>
                </c:pt>
                <c:pt idx="554">
                  <c:v>12.54</c:v>
                </c:pt>
                <c:pt idx="555">
                  <c:v>12.55</c:v>
                </c:pt>
                <c:pt idx="556">
                  <c:v>12.56</c:v>
                </c:pt>
                <c:pt idx="557">
                  <c:v>12.57</c:v>
                </c:pt>
                <c:pt idx="558">
                  <c:v>12.58</c:v>
                </c:pt>
                <c:pt idx="559">
                  <c:v>12.59</c:v>
                </c:pt>
                <c:pt idx="560">
                  <c:v>12.6</c:v>
                </c:pt>
                <c:pt idx="561">
                  <c:v>12.61</c:v>
                </c:pt>
                <c:pt idx="562">
                  <c:v>12.62</c:v>
                </c:pt>
                <c:pt idx="563">
                  <c:v>12.63</c:v>
                </c:pt>
                <c:pt idx="564">
                  <c:v>12.64</c:v>
                </c:pt>
                <c:pt idx="565">
                  <c:v>12.65</c:v>
                </c:pt>
                <c:pt idx="566">
                  <c:v>12.66</c:v>
                </c:pt>
                <c:pt idx="567">
                  <c:v>12.67</c:v>
                </c:pt>
                <c:pt idx="568">
                  <c:v>12.68</c:v>
                </c:pt>
                <c:pt idx="569">
                  <c:v>12.69</c:v>
                </c:pt>
                <c:pt idx="570">
                  <c:v>12.7</c:v>
                </c:pt>
                <c:pt idx="571">
                  <c:v>12.71</c:v>
                </c:pt>
                <c:pt idx="572">
                  <c:v>12.72</c:v>
                </c:pt>
                <c:pt idx="573">
                  <c:v>12.73</c:v>
                </c:pt>
                <c:pt idx="574">
                  <c:v>12.74</c:v>
                </c:pt>
                <c:pt idx="575">
                  <c:v>12.75</c:v>
                </c:pt>
                <c:pt idx="576">
                  <c:v>12.76</c:v>
                </c:pt>
                <c:pt idx="577">
                  <c:v>12.77</c:v>
                </c:pt>
                <c:pt idx="578">
                  <c:v>12.78</c:v>
                </c:pt>
                <c:pt idx="579">
                  <c:v>12.79</c:v>
                </c:pt>
                <c:pt idx="580">
                  <c:v>12.8</c:v>
                </c:pt>
                <c:pt idx="581">
                  <c:v>12.81</c:v>
                </c:pt>
                <c:pt idx="582">
                  <c:v>12.82</c:v>
                </c:pt>
                <c:pt idx="583">
                  <c:v>12.83</c:v>
                </c:pt>
                <c:pt idx="584">
                  <c:v>12.84</c:v>
                </c:pt>
                <c:pt idx="585">
                  <c:v>12.85</c:v>
                </c:pt>
                <c:pt idx="586">
                  <c:v>12.86</c:v>
                </c:pt>
                <c:pt idx="587">
                  <c:v>12.87</c:v>
                </c:pt>
                <c:pt idx="588">
                  <c:v>12.88</c:v>
                </c:pt>
                <c:pt idx="589">
                  <c:v>12.89</c:v>
                </c:pt>
                <c:pt idx="590">
                  <c:v>12.9</c:v>
                </c:pt>
                <c:pt idx="591">
                  <c:v>12.91</c:v>
                </c:pt>
                <c:pt idx="592">
                  <c:v>12.92</c:v>
                </c:pt>
                <c:pt idx="593">
                  <c:v>12.93</c:v>
                </c:pt>
                <c:pt idx="594">
                  <c:v>12.94</c:v>
                </c:pt>
                <c:pt idx="595">
                  <c:v>12.95</c:v>
                </c:pt>
                <c:pt idx="596">
                  <c:v>12.96</c:v>
                </c:pt>
                <c:pt idx="597">
                  <c:v>12.97</c:v>
                </c:pt>
                <c:pt idx="598">
                  <c:v>12.98</c:v>
                </c:pt>
                <c:pt idx="599">
                  <c:v>12.99</c:v>
                </c:pt>
                <c:pt idx="600">
                  <c:v>13</c:v>
                </c:pt>
                <c:pt idx="601">
                  <c:v>13.01</c:v>
                </c:pt>
                <c:pt idx="602">
                  <c:v>13.02</c:v>
                </c:pt>
                <c:pt idx="603">
                  <c:v>13.03</c:v>
                </c:pt>
                <c:pt idx="604">
                  <c:v>13.04</c:v>
                </c:pt>
                <c:pt idx="605">
                  <c:v>13.05</c:v>
                </c:pt>
                <c:pt idx="606">
                  <c:v>13.06</c:v>
                </c:pt>
                <c:pt idx="607">
                  <c:v>13.07</c:v>
                </c:pt>
                <c:pt idx="608">
                  <c:v>13.08</c:v>
                </c:pt>
                <c:pt idx="609">
                  <c:v>13.09</c:v>
                </c:pt>
                <c:pt idx="610">
                  <c:v>13.1</c:v>
                </c:pt>
                <c:pt idx="611">
                  <c:v>13.11</c:v>
                </c:pt>
                <c:pt idx="612">
                  <c:v>13.12</c:v>
                </c:pt>
                <c:pt idx="613">
                  <c:v>13.13</c:v>
                </c:pt>
                <c:pt idx="614">
                  <c:v>13.14</c:v>
                </c:pt>
                <c:pt idx="615">
                  <c:v>13.15</c:v>
                </c:pt>
                <c:pt idx="616">
                  <c:v>13.16</c:v>
                </c:pt>
                <c:pt idx="617">
                  <c:v>13.17</c:v>
                </c:pt>
                <c:pt idx="618">
                  <c:v>13.18</c:v>
                </c:pt>
                <c:pt idx="619">
                  <c:v>13.19</c:v>
                </c:pt>
                <c:pt idx="620">
                  <c:v>13.2</c:v>
                </c:pt>
                <c:pt idx="621">
                  <c:v>13.21</c:v>
                </c:pt>
                <c:pt idx="622">
                  <c:v>13.22</c:v>
                </c:pt>
                <c:pt idx="623">
                  <c:v>13.23</c:v>
                </c:pt>
                <c:pt idx="624">
                  <c:v>13.24</c:v>
                </c:pt>
                <c:pt idx="625">
                  <c:v>13.25</c:v>
                </c:pt>
                <c:pt idx="626">
                  <c:v>13.26</c:v>
                </c:pt>
                <c:pt idx="627">
                  <c:v>13.27</c:v>
                </c:pt>
                <c:pt idx="628">
                  <c:v>13.28</c:v>
                </c:pt>
                <c:pt idx="629">
                  <c:v>13.29</c:v>
                </c:pt>
                <c:pt idx="630">
                  <c:v>13.3</c:v>
                </c:pt>
                <c:pt idx="631">
                  <c:v>13.31</c:v>
                </c:pt>
                <c:pt idx="632">
                  <c:v>13.32</c:v>
                </c:pt>
                <c:pt idx="633">
                  <c:v>13.33</c:v>
                </c:pt>
                <c:pt idx="634">
                  <c:v>13.34</c:v>
                </c:pt>
                <c:pt idx="635">
                  <c:v>13.35</c:v>
                </c:pt>
                <c:pt idx="636">
                  <c:v>13.36</c:v>
                </c:pt>
                <c:pt idx="637">
                  <c:v>13.37</c:v>
                </c:pt>
                <c:pt idx="638">
                  <c:v>13.38</c:v>
                </c:pt>
                <c:pt idx="639">
                  <c:v>13.39</c:v>
                </c:pt>
                <c:pt idx="640">
                  <c:v>13.4</c:v>
                </c:pt>
                <c:pt idx="641">
                  <c:v>13.41</c:v>
                </c:pt>
                <c:pt idx="642">
                  <c:v>13.42</c:v>
                </c:pt>
                <c:pt idx="643">
                  <c:v>13.43</c:v>
                </c:pt>
                <c:pt idx="644">
                  <c:v>13.44</c:v>
                </c:pt>
                <c:pt idx="645">
                  <c:v>13.45</c:v>
                </c:pt>
                <c:pt idx="646">
                  <c:v>13.46</c:v>
                </c:pt>
                <c:pt idx="647">
                  <c:v>13.47</c:v>
                </c:pt>
                <c:pt idx="648">
                  <c:v>13.48</c:v>
                </c:pt>
                <c:pt idx="649">
                  <c:v>13.49</c:v>
                </c:pt>
                <c:pt idx="650">
                  <c:v>13.5</c:v>
                </c:pt>
                <c:pt idx="651">
                  <c:v>13.51</c:v>
                </c:pt>
                <c:pt idx="652">
                  <c:v>13.52</c:v>
                </c:pt>
                <c:pt idx="653">
                  <c:v>13.53</c:v>
                </c:pt>
                <c:pt idx="654">
                  <c:v>13.54</c:v>
                </c:pt>
                <c:pt idx="655">
                  <c:v>13.55</c:v>
                </c:pt>
                <c:pt idx="656">
                  <c:v>13.56</c:v>
                </c:pt>
                <c:pt idx="657">
                  <c:v>13.57</c:v>
                </c:pt>
                <c:pt idx="658">
                  <c:v>13.58</c:v>
                </c:pt>
                <c:pt idx="659">
                  <c:v>13.59</c:v>
                </c:pt>
                <c:pt idx="660">
                  <c:v>13.6</c:v>
                </c:pt>
                <c:pt idx="661">
                  <c:v>13.61</c:v>
                </c:pt>
                <c:pt idx="662">
                  <c:v>13.62</c:v>
                </c:pt>
                <c:pt idx="663">
                  <c:v>13.63</c:v>
                </c:pt>
                <c:pt idx="664">
                  <c:v>13.64</c:v>
                </c:pt>
                <c:pt idx="665">
                  <c:v>13.65</c:v>
                </c:pt>
                <c:pt idx="666">
                  <c:v>13.66</c:v>
                </c:pt>
                <c:pt idx="667">
                  <c:v>13.67</c:v>
                </c:pt>
                <c:pt idx="668">
                  <c:v>13.68</c:v>
                </c:pt>
                <c:pt idx="669">
                  <c:v>13.69</c:v>
                </c:pt>
                <c:pt idx="670">
                  <c:v>13.7</c:v>
                </c:pt>
                <c:pt idx="671">
                  <c:v>13.71</c:v>
                </c:pt>
                <c:pt idx="672">
                  <c:v>13.72</c:v>
                </c:pt>
                <c:pt idx="673">
                  <c:v>13.73</c:v>
                </c:pt>
                <c:pt idx="674">
                  <c:v>13.74</c:v>
                </c:pt>
                <c:pt idx="675">
                  <c:v>13.75</c:v>
                </c:pt>
                <c:pt idx="676">
                  <c:v>13.76</c:v>
                </c:pt>
                <c:pt idx="677">
                  <c:v>13.77</c:v>
                </c:pt>
                <c:pt idx="678">
                  <c:v>13.78</c:v>
                </c:pt>
                <c:pt idx="679">
                  <c:v>13.79</c:v>
                </c:pt>
                <c:pt idx="680">
                  <c:v>13.8</c:v>
                </c:pt>
                <c:pt idx="681">
                  <c:v>13.81</c:v>
                </c:pt>
                <c:pt idx="682">
                  <c:v>13.82</c:v>
                </c:pt>
                <c:pt idx="683">
                  <c:v>13.83</c:v>
                </c:pt>
                <c:pt idx="684">
                  <c:v>13.84</c:v>
                </c:pt>
                <c:pt idx="685">
                  <c:v>13.85</c:v>
                </c:pt>
                <c:pt idx="686">
                  <c:v>13.86</c:v>
                </c:pt>
                <c:pt idx="687">
                  <c:v>13.87</c:v>
                </c:pt>
                <c:pt idx="688">
                  <c:v>13.88</c:v>
                </c:pt>
                <c:pt idx="689">
                  <c:v>13.89</c:v>
                </c:pt>
                <c:pt idx="690">
                  <c:v>13.9</c:v>
                </c:pt>
                <c:pt idx="691">
                  <c:v>13.91</c:v>
                </c:pt>
                <c:pt idx="692">
                  <c:v>13.92</c:v>
                </c:pt>
                <c:pt idx="693">
                  <c:v>13.93</c:v>
                </c:pt>
                <c:pt idx="694">
                  <c:v>13.94</c:v>
                </c:pt>
                <c:pt idx="695">
                  <c:v>13.95</c:v>
                </c:pt>
                <c:pt idx="696">
                  <c:v>13.96</c:v>
                </c:pt>
                <c:pt idx="697">
                  <c:v>13.97</c:v>
                </c:pt>
                <c:pt idx="698">
                  <c:v>13.98</c:v>
                </c:pt>
                <c:pt idx="699">
                  <c:v>13.99</c:v>
                </c:pt>
                <c:pt idx="700">
                  <c:v>14</c:v>
                </c:pt>
                <c:pt idx="701">
                  <c:v>14.01</c:v>
                </c:pt>
                <c:pt idx="702">
                  <c:v>14.02</c:v>
                </c:pt>
                <c:pt idx="703">
                  <c:v>14.03</c:v>
                </c:pt>
                <c:pt idx="704">
                  <c:v>14.04</c:v>
                </c:pt>
                <c:pt idx="705">
                  <c:v>14.05</c:v>
                </c:pt>
                <c:pt idx="706">
                  <c:v>14.06</c:v>
                </c:pt>
                <c:pt idx="707">
                  <c:v>14.07</c:v>
                </c:pt>
                <c:pt idx="708">
                  <c:v>14.08</c:v>
                </c:pt>
                <c:pt idx="709">
                  <c:v>14.09</c:v>
                </c:pt>
                <c:pt idx="710">
                  <c:v>14.1</c:v>
                </c:pt>
                <c:pt idx="711">
                  <c:v>14.11</c:v>
                </c:pt>
                <c:pt idx="712">
                  <c:v>14.12</c:v>
                </c:pt>
                <c:pt idx="713">
                  <c:v>14.13</c:v>
                </c:pt>
                <c:pt idx="714">
                  <c:v>14.14</c:v>
                </c:pt>
                <c:pt idx="715">
                  <c:v>14.15</c:v>
                </c:pt>
                <c:pt idx="716">
                  <c:v>14.16</c:v>
                </c:pt>
                <c:pt idx="717">
                  <c:v>14.17</c:v>
                </c:pt>
                <c:pt idx="718">
                  <c:v>14.18</c:v>
                </c:pt>
                <c:pt idx="719">
                  <c:v>14.19</c:v>
                </c:pt>
                <c:pt idx="720">
                  <c:v>14.2</c:v>
                </c:pt>
                <c:pt idx="721">
                  <c:v>14.21</c:v>
                </c:pt>
                <c:pt idx="722">
                  <c:v>14.22</c:v>
                </c:pt>
                <c:pt idx="723">
                  <c:v>14.23</c:v>
                </c:pt>
                <c:pt idx="724">
                  <c:v>14.24</c:v>
                </c:pt>
                <c:pt idx="725">
                  <c:v>14.25</c:v>
                </c:pt>
                <c:pt idx="726">
                  <c:v>14.26</c:v>
                </c:pt>
                <c:pt idx="727">
                  <c:v>14.27</c:v>
                </c:pt>
                <c:pt idx="728">
                  <c:v>14.28</c:v>
                </c:pt>
                <c:pt idx="729">
                  <c:v>14.29</c:v>
                </c:pt>
                <c:pt idx="730">
                  <c:v>14.3</c:v>
                </c:pt>
                <c:pt idx="731">
                  <c:v>14.31</c:v>
                </c:pt>
                <c:pt idx="732">
                  <c:v>14.32</c:v>
                </c:pt>
                <c:pt idx="733">
                  <c:v>14.33</c:v>
                </c:pt>
                <c:pt idx="734">
                  <c:v>14.34</c:v>
                </c:pt>
                <c:pt idx="735">
                  <c:v>14.35</c:v>
                </c:pt>
                <c:pt idx="736">
                  <c:v>14.36</c:v>
                </c:pt>
                <c:pt idx="737">
                  <c:v>14.37</c:v>
                </c:pt>
                <c:pt idx="738">
                  <c:v>14.38</c:v>
                </c:pt>
                <c:pt idx="739">
                  <c:v>14.39</c:v>
                </c:pt>
                <c:pt idx="740">
                  <c:v>14.4</c:v>
                </c:pt>
                <c:pt idx="741">
                  <c:v>14.41</c:v>
                </c:pt>
                <c:pt idx="742">
                  <c:v>14.42</c:v>
                </c:pt>
                <c:pt idx="743">
                  <c:v>14.43</c:v>
                </c:pt>
                <c:pt idx="744">
                  <c:v>14.44</c:v>
                </c:pt>
                <c:pt idx="745">
                  <c:v>14.45</c:v>
                </c:pt>
                <c:pt idx="746">
                  <c:v>14.46</c:v>
                </c:pt>
                <c:pt idx="747">
                  <c:v>14.47</c:v>
                </c:pt>
                <c:pt idx="748">
                  <c:v>14.48</c:v>
                </c:pt>
                <c:pt idx="749">
                  <c:v>14.49</c:v>
                </c:pt>
                <c:pt idx="750">
                  <c:v>14.5</c:v>
                </c:pt>
                <c:pt idx="751">
                  <c:v>14.51</c:v>
                </c:pt>
                <c:pt idx="752">
                  <c:v>14.52</c:v>
                </c:pt>
                <c:pt idx="753">
                  <c:v>14.53</c:v>
                </c:pt>
                <c:pt idx="754">
                  <c:v>14.54</c:v>
                </c:pt>
                <c:pt idx="755">
                  <c:v>14.55</c:v>
                </c:pt>
                <c:pt idx="756">
                  <c:v>14.56</c:v>
                </c:pt>
                <c:pt idx="757">
                  <c:v>14.57</c:v>
                </c:pt>
                <c:pt idx="758">
                  <c:v>14.58</c:v>
                </c:pt>
                <c:pt idx="759">
                  <c:v>14.59</c:v>
                </c:pt>
                <c:pt idx="760">
                  <c:v>14.6</c:v>
                </c:pt>
                <c:pt idx="761">
                  <c:v>14.61</c:v>
                </c:pt>
                <c:pt idx="762">
                  <c:v>14.62</c:v>
                </c:pt>
                <c:pt idx="763">
                  <c:v>14.63</c:v>
                </c:pt>
                <c:pt idx="764">
                  <c:v>14.64</c:v>
                </c:pt>
                <c:pt idx="765">
                  <c:v>14.65</c:v>
                </c:pt>
                <c:pt idx="766">
                  <c:v>14.66</c:v>
                </c:pt>
                <c:pt idx="767">
                  <c:v>14.67</c:v>
                </c:pt>
                <c:pt idx="768">
                  <c:v>14.68</c:v>
                </c:pt>
                <c:pt idx="769">
                  <c:v>14.69</c:v>
                </c:pt>
                <c:pt idx="770">
                  <c:v>14.7</c:v>
                </c:pt>
                <c:pt idx="771">
                  <c:v>14.71</c:v>
                </c:pt>
                <c:pt idx="772">
                  <c:v>14.72</c:v>
                </c:pt>
                <c:pt idx="773">
                  <c:v>14.73</c:v>
                </c:pt>
                <c:pt idx="774">
                  <c:v>14.74</c:v>
                </c:pt>
                <c:pt idx="775">
                  <c:v>14.75</c:v>
                </c:pt>
                <c:pt idx="776">
                  <c:v>14.76</c:v>
                </c:pt>
                <c:pt idx="777">
                  <c:v>14.77</c:v>
                </c:pt>
                <c:pt idx="778">
                  <c:v>14.78</c:v>
                </c:pt>
                <c:pt idx="779">
                  <c:v>14.79</c:v>
                </c:pt>
                <c:pt idx="780">
                  <c:v>14.8</c:v>
                </c:pt>
                <c:pt idx="781">
                  <c:v>14.81</c:v>
                </c:pt>
                <c:pt idx="782">
                  <c:v>14.82</c:v>
                </c:pt>
                <c:pt idx="783">
                  <c:v>14.83</c:v>
                </c:pt>
                <c:pt idx="784">
                  <c:v>14.84</c:v>
                </c:pt>
                <c:pt idx="785">
                  <c:v>14.85</c:v>
                </c:pt>
                <c:pt idx="786">
                  <c:v>14.86</c:v>
                </c:pt>
                <c:pt idx="787">
                  <c:v>14.87</c:v>
                </c:pt>
                <c:pt idx="788">
                  <c:v>14.88</c:v>
                </c:pt>
                <c:pt idx="789">
                  <c:v>14.89</c:v>
                </c:pt>
                <c:pt idx="790">
                  <c:v>14.9</c:v>
                </c:pt>
                <c:pt idx="791">
                  <c:v>14.91</c:v>
                </c:pt>
                <c:pt idx="792">
                  <c:v>14.92</c:v>
                </c:pt>
                <c:pt idx="793">
                  <c:v>14.93</c:v>
                </c:pt>
                <c:pt idx="794">
                  <c:v>14.94</c:v>
                </c:pt>
                <c:pt idx="795">
                  <c:v>14.95</c:v>
                </c:pt>
                <c:pt idx="796">
                  <c:v>14.96</c:v>
                </c:pt>
                <c:pt idx="797">
                  <c:v>14.97</c:v>
                </c:pt>
                <c:pt idx="798">
                  <c:v>14.98</c:v>
                </c:pt>
                <c:pt idx="799">
                  <c:v>14.99</c:v>
                </c:pt>
                <c:pt idx="800">
                  <c:v>15</c:v>
                </c:pt>
                <c:pt idx="801">
                  <c:v>15.01</c:v>
                </c:pt>
                <c:pt idx="802">
                  <c:v>15.02</c:v>
                </c:pt>
                <c:pt idx="803">
                  <c:v>15.03</c:v>
                </c:pt>
                <c:pt idx="804">
                  <c:v>15.04</c:v>
                </c:pt>
                <c:pt idx="805">
                  <c:v>15.05</c:v>
                </c:pt>
                <c:pt idx="806">
                  <c:v>15.06</c:v>
                </c:pt>
                <c:pt idx="807">
                  <c:v>15.07</c:v>
                </c:pt>
                <c:pt idx="808">
                  <c:v>15.08</c:v>
                </c:pt>
                <c:pt idx="809">
                  <c:v>15.09</c:v>
                </c:pt>
                <c:pt idx="810">
                  <c:v>15.1</c:v>
                </c:pt>
                <c:pt idx="811">
                  <c:v>15.11</c:v>
                </c:pt>
                <c:pt idx="812">
                  <c:v>15.12</c:v>
                </c:pt>
                <c:pt idx="813">
                  <c:v>15.13</c:v>
                </c:pt>
                <c:pt idx="814">
                  <c:v>15.14</c:v>
                </c:pt>
                <c:pt idx="815">
                  <c:v>15.15</c:v>
                </c:pt>
                <c:pt idx="816">
                  <c:v>15.16</c:v>
                </c:pt>
                <c:pt idx="817">
                  <c:v>15.17</c:v>
                </c:pt>
                <c:pt idx="818">
                  <c:v>15.18</c:v>
                </c:pt>
                <c:pt idx="819">
                  <c:v>15.19</c:v>
                </c:pt>
                <c:pt idx="820">
                  <c:v>15.2</c:v>
                </c:pt>
                <c:pt idx="821">
                  <c:v>15.21</c:v>
                </c:pt>
                <c:pt idx="822">
                  <c:v>15.22</c:v>
                </c:pt>
                <c:pt idx="823">
                  <c:v>15.23</c:v>
                </c:pt>
                <c:pt idx="824">
                  <c:v>15.24</c:v>
                </c:pt>
                <c:pt idx="825">
                  <c:v>15.25</c:v>
                </c:pt>
                <c:pt idx="826">
                  <c:v>15.26</c:v>
                </c:pt>
                <c:pt idx="827">
                  <c:v>15.27</c:v>
                </c:pt>
                <c:pt idx="828">
                  <c:v>15.28</c:v>
                </c:pt>
                <c:pt idx="829">
                  <c:v>15.29</c:v>
                </c:pt>
                <c:pt idx="830">
                  <c:v>15.3</c:v>
                </c:pt>
                <c:pt idx="831">
                  <c:v>15.31</c:v>
                </c:pt>
                <c:pt idx="832">
                  <c:v>15.32</c:v>
                </c:pt>
                <c:pt idx="833">
                  <c:v>15.33</c:v>
                </c:pt>
                <c:pt idx="834">
                  <c:v>15.34</c:v>
                </c:pt>
                <c:pt idx="835">
                  <c:v>15.35</c:v>
                </c:pt>
                <c:pt idx="836">
                  <c:v>15.36</c:v>
                </c:pt>
                <c:pt idx="837">
                  <c:v>15.37</c:v>
                </c:pt>
                <c:pt idx="838">
                  <c:v>15.38</c:v>
                </c:pt>
                <c:pt idx="839">
                  <c:v>15.39</c:v>
                </c:pt>
                <c:pt idx="840">
                  <c:v>15.4</c:v>
                </c:pt>
                <c:pt idx="841">
                  <c:v>15.41</c:v>
                </c:pt>
                <c:pt idx="842">
                  <c:v>15.42</c:v>
                </c:pt>
                <c:pt idx="843">
                  <c:v>15.43</c:v>
                </c:pt>
                <c:pt idx="844">
                  <c:v>15.44</c:v>
                </c:pt>
                <c:pt idx="845">
                  <c:v>15.45</c:v>
                </c:pt>
                <c:pt idx="846">
                  <c:v>15.46</c:v>
                </c:pt>
                <c:pt idx="847">
                  <c:v>15.47</c:v>
                </c:pt>
                <c:pt idx="848">
                  <c:v>15.48</c:v>
                </c:pt>
                <c:pt idx="849">
                  <c:v>15.49</c:v>
                </c:pt>
                <c:pt idx="850">
                  <c:v>15.5</c:v>
                </c:pt>
                <c:pt idx="851">
                  <c:v>15.51</c:v>
                </c:pt>
                <c:pt idx="852">
                  <c:v>15.52</c:v>
                </c:pt>
                <c:pt idx="853">
                  <c:v>15.53</c:v>
                </c:pt>
                <c:pt idx="854">
                  <c:v>15.54</c:v>
                </c:pt>
                <c:pt idx="855">
                  <c:v>15.55</c:v>
                </c:pt>
                <c:pt idx="856">
                  <c:v>15.56</c:v>
                </c:pt>
                <c:pt idx="857">
                  <c:v>15.57</c:v>
                </c:pt>
                <c:pt idx="858">
                  <c:v>15.58</c:v>
                </c:pt>
                <c:pt idx="859">
                  <c:v>15.59</c:v>
                </c:pt>
                <c:pt idx="860">
                  <c:v>15.6</c:v>
                </c:pt>
                <c:pt idx="861">
                  <c:v>15.61</c:v>
                </c:pt>
                <c:pt idx="862">
                  <c:v>15.62</c:v>
                </c:pt>
                <c:pt idx="863">
                  <c:v>15.63</c:v>
                </c:pt>
                <c:pt idx="864">
                  <c:v>15.64</c:v>
                </c:pt>
                <c:pt idx="865">
                  <c:v>15.65</c:v>
                </c:pt>
                <c:pt idx="866">
                  <c:v>15.66</c:v>
                </c:pt>
                <c:pt idx="867">
                  <c:v>15.67</c:v>
                </c:pt>
                <c:pt idx="868">
                  <c:v>15.68</c:v>
                </c:pt>
                <c:pt idx="869">
                  <c:v>15.69</c:v>
                </c:pt>
                <c:pt idx="870">
                  <c:v>15.7</c:v>
                </c:pt>
                <c:pt idx="871">
                  <c:v>15.71</c:v>
                </c:pt>
                <c:pt idx="872">
                  <c:v>15.72</c:v>
                </c:pt>
                <c:pt idx="873">
                  <c:v>15.73</c:v>
                </c:pt>
                <c:pt idx="874">
                  <c:v>15.74</c:v>
                </c:pt>
                <c:pt idx="875">
                  <c:v>15.75</c:v>
                </c:pt>
                <c:pt idx="876">
                  <c:v>15.76</c:v>
                </c:pt>
                <c:pt idx="877">
                  <c:v>15.77</c:v>
                </c:pt>
                <c:pt idx="878">
                  <c:v>15.78</c:v>
                </c:pt>
                <c:pt idx="879">
                  <c:v>15.79</c:v>
                </c:pt>
                <c:pt idx="880">
                  <c:v>15.8</c:v>
                </c:pt>
                <c:pt idx="881">
                  <c:v>15.81</c:v>
                </c:pt>
                <c:pt idx="882">
                  <c:v>15.82</c:v>
                </c:pt>
                <c:pt idx="883">
                  <c:v>15.83</c:v>
                </c:pt>
                <c:pt idx="884">
                  <c:v>15.84</c:v>
                </c:pt>
                <c:pt idx="885">
                  <c:v>15.85</c:v>
                </c:pt>
                <c:pt idx="886">
                  <c:v>15.86</c:v>
                </c:pt>
                <c:pt idx="887">
                  <c:v>15.87</c:v>
                </c:pt>
                <c:pt idx="888">
                  <c:v>15.88</c:v>
                </c:pt>
                <c:pt idx="889">
                  <c:v>15.89</c:v>
                </c:pt>
                <c:pt idx="890">
                  <c:v>15.9</c:v>
                </c:pt>
                <c:pt idx="891">
                  <c:v>15.91</c:v>
                </c:pt>
                <c:pt idx="892">
                  <c:v>15.92</c:v>
                </c:pt>
                <c:pt idx="893">
                  <c:v>15.93</c:v>
                </c:pt>
                <c:pt idx="894">
                  <c:v>15.94</c:v>
                </c:pt>
                <c:pt idx="895">
                  <c:v>15.95</c:v>
                </c:pt>
                <c:pt idx="896">
                  <c:v>15.96</c:v>
                </c:pt>
                <c:pt idx="897">
                  <c:v>15.97</c:v>
                </c:pt>
                <c:pt idx="898">
                  <c:v>15.98</c:v>
                </c:pt>
                <c:pt idx="899">
                  <c:v>15.99</c:v>
                </c:pt>
                <c:pt idx="900">
                  <c:v>16</c:v>
                </c:pt>
                <c:pt idx="901">
                  <c:v>16.010000000000002</c:v>
                </c:pt>
                <c:pt idx="902">
                  <c:v>16.02</c:v>
                </c:pt>
                <c:pt idx="903">
                  <c:v>16.03</c:v>
                </c:pt>
                <c:pt idx="904">
                  <c:v>16.04</c:v>
                </c:pt>
                <c:pt idx="905">
                  <c:v>16.05</c:v>
                </c:pt>
                <c:pt idx="906">
                  <c:v>16.059999999999999</c:v>
                </c:pt>
                <c:pt idx="907">
                  <c:v>16.07</c:v>
                </c:pt>
                <c:pt idx="908">
                  <c:v>16.079999999999998</c:v>
                </c:pt>
                <c:pt idx="909">
                  <c:v>16.09</c:v>
                </c:pt>
                <c:pt idx="910">
                  <c:v>16.100000000000001</c:v>
                </c:pt>
                <c:pt idx="911">
                  <c:v>16.11</c:v>
                </c:pt>
                <c:pt idx="912">
                  <c:v>16.12</c:v>
                </c:pt>
                <c:pt idx="913">
                  <c:v>16.13</c:v>
                </c:pt>
                <c:pt idx="914">
                  <c:v>16.14</c:v>
                </c:pt>
                <c:pt idx="915">
                  <c:v>16.149999999999999</c:v>
                </c:pt>
                <c:pt idx="916">
                  <c:v>16.16</c:v>
                </c:pt>
                <c:pt idx="917">
                  <c:v>16.170000000000002</c:v>
                </c:pt>
                <c:pt idx="918">
                  <c:v>16.18</c:v>
                </c:pt>
                <c:pt idx="919">
                  <c:v>16.190000000000001</c:v>
                </c:pt>
                <c:pt idx="920">
                  <c:v>16.2</c:v>
                </c:pt>
                <c:pt idx="921">
                  <c:v>16.21</c:v>
                </c:pt>
                <c:pt idx="922">
                  <c:v>16.22</c:v>
                </c:pt>
                <c:pt idx="923">
                  <c:v>16.23</c:v>
                </c:pt>
                <c:pt idx="924">
                  <c:v>16.239999999999998</c:v>
                </c:pt>
                <c:pt idx="925">
                  <c:v>16.25</c:v>
                </c:pt>
                <c:pt idx="926">
                  <c:v>16.260000000000002</c:v>
                </c:pt>
                <c:pt idx="927">
                  <c:v>16.27</c:v>
                </c:pt>
                <c:pt idx="928">
                  <c:v>16.28</c:v>
                </c:pt>
                <c:pt idx="929">
                  <c:v>16.29</c:v>
                </c:pt>
                <c:pt idx="930">
                  <c:v>16.3</c:v>
                </c:pt>
                <c:pt idx="931">
                  <c:v>16.309999999999999</c:v>
                </c:pt>
                <c:pt idx="932">
                  <c:v>16.32</c:v>
                </c:pt>
                <c:pt idx="933">
                  <c:v>16.329999999999998</c:v>
                </c:pt>
                <c:pt idx="934">
                  <c:v>16.34</c:v>
                </c:pt>
                <c:pt idx="935">
                  <c:v>16.350000000000001</c:v>
                </c:pt>
                <c:pt idx="936">
                  <c:v>16.36</c:v>
                </c:pt>
                <c:pt idx="937">
                  <c:v>16.37</c:v>
                </c:pt>
                <c:pt idx="938">
                  <c:v>16.38</c:v>
                </c:pt>
                <c:pt idx="939">
                  <c:v>16.39</c:v>
                </c:pt>
                <c:pt idx="940">
                  <c:v>16.399999999999999</c:v>
                </c:pt>
                <c:pt idx="941">
                  <c:v>16.41</c:v>
                </c:pt>
                <c:pt idx="942">
                  <c:v>16.420000000000002</c:v>
                </c:pt>
                <c:pt idx="943">
                  <c:v>16.43</c:v>
                </c:pt>
                <c:pt idx="944">
                  <c:v>16.440000000000001</c:v>
                </c:pt>
                <c:pt idx="945">
                  <c:v>16.45</c:v>
                </c:pt>
                <c:pt idx="946">
                  <c:v>16.46</c:v>
                </c:pt>
                <c:pt idx="947">
                  <c:v>16.47</c:v>
                </c:pt>
                <c:pt idx="948">
                  <c:v>16.48</c:v>
                </c:pt>
                <c:pt idx="949">
                  <c:v>16.489999999999998</c:v>
                </c:pt>
                <c:pt idx="950">
                  <c:v>16.5</c:v>
                </c:pt>
                <c:pt idx="951">
                  <c:v>16.510000000000002</c:v>
                </c:pt>
                <c:pt idx="952">
                  <c:v>16.52</c:v>
                </c:pt>
                <c:pt idx="953">
                  <c:v>16.53</c:v>
                </c:pt>
                <c:pt idx="954">
                  <c:v>16.54</c:v>
                </c:pt>
                <c:pt idx="955">
                  <c:v>16.55</c:v>
                </c:pt>
                <c:pt idx="956">
                  <c:v>16.559999999999999</c:v>
                </c:pt>
                <c:pt idx="957">
                  <c:v>16.57</c:v>
                </c:pt>
                <c:pt idx="958">
                  <c:v>16.579999999999998</c:v>
                </c:pt>
                <c:pt idx="959">
                  <c:v>16.59</c:v>
                </c:pt>
                <c:pt idx="960">
                  <c:v>16.600000000000001</c:v>
                </c:pt>
                <c:pt idx="961">
                  <c:v>16.61</c:v>
                </c:pt>
                <c:pt idx="962">
                  <c:v>16.62</c:v>
                </c:pt>
                <c:pt idx="963">
                  <c:v>16.63</c:v>
                </c:pt>
                <c:pt idx="964">
                  <c:v>16.64</c:v>
                </c:pt>
                <c:pt idx="965">
                  <c:v>16.649999999999999</c:v>
                </c:pt>
                <c:pt idx="966">
                  <c:v>16.66</c:v>
                </c:pt>
                <c:pt idx="967">
                  <c:v>16.670000000000002</c:v>
                </c:pt>
                <c:pt idx="968">
                  <c:v>16.68</c:v>
                </c:pt>
                <c:pt idx="969">
                  <c:v>16.690000000000001</c:v>
                </c:pt>
                <c:pt idx="970">
                  <c:v>16.7</c:v>
                </c:pt>
                <c:pt idx="971">
                  <c:v>16.71</c:v>
                </c:pt>
                <c:pt idx="972">
                  <c:v>16.72</c:v>
                </c:pt>
                <c:pt idx="973">
                  <c:v>16.73</c:v>
                </c:pt>
                <c:pt idx="974">
                  <c:v>16.739999999999998</c:v>
                </c:pt>
                <c:pt idx="975">
                  <c:v>16.75</c:v>
                </c:pt>
                <c:pt idx="976">
                  <c:v>16.760000000000002</c:v>
                </c:pt>
                <c:pt idx="977">
                  <c:v>16.77</c:v>
                </c:pt>
                <c:pt idx="978">
                  <c:v>16.78</c:v>
                </c:pt>
                <c:pt idx="979">
                  <c:v>16.79</c:v>
                </c:pt>
                <c:pt idx="980">
                  <c:v>16.8</c:v>
                </c:pt>
                <c:pt idx="981">
                  <c:v>16.809999999999999</c:v>
                </c:pt>
                <c:pt idx="982">
                  <c:v>16.82</c:v>
                </c:pt>
                <c:pt idx="983">
                  <c:v>16.829999999999998</c:v>
                </c:pt>
                <c:pt idx="984">
                  <c:v>16.84</c:v>
                </c:pt>
                <c:pt idx="985">
                  <c:v>16.850000000000001</c:v>
                </c:pt>
                <c:pt idx="986">
                  <c:v>16.86</c:v>
                </c:pt>
                <c:pt idx="987">
                  <c:v>16.87</c:v>
                </c:pt>
                <c:pt idx="988">
                  <c:v>16.88</c:v>
                </c:pt>
                <c:pt idx="989">
                  <c:v>16.89</c:v>
                </c:pt>
                <c:pt idx="990">
                  <c:v>16.899999999999999</c:v>
                </c:pt>
                <c:pt idx="991">
                  <c:v>16.91</c:v>
                </c:pt>
                <c:pt idx="992">
                  <c:v>16.920000000000002</c:v>
                </c:pt>
                <c:pt idx="993">
                  <c:v>16.93</c:v>
                </c:pt>
                <c:pt idx="994">
                  <c:v>16.940000000000001</c:v>
                </c:pt>
                <c:pt idx="995">
                  <c:v>16.95</c:v>
                </c:pt>
                <c:pt idx="996">
                  <c:v>16.96</c:v>
                </c:pt>
                <c:pt idx="997">
                  <c:v>16.97</c:v>
                </c:pt>
                <c:pt idx="998">
                  <c:v>16.98</c:v>
                </c:pt>
                <c:pt idx="999">
                  <c:v>16.989999999999998</c:v>
                </c:pt>
                <c:pt idx="1000">
                  <c:v>17</c:v>
                </c:pt>
                <c:pt idx="1001">
                  <c:v>17.010000000000002</c:v>
                </c:pt>
                <c:pt idx="1002">
                  <c:v>17.02</c:v>
                </c:pt>
                <c:pt idx="1003">
                  <c:v>17.03</c:v>
                </c:pt>
                <c:pt idx="1004">
                  <c:v>17.04</c:v>
                </c:pt>
                <c:pt idx="1005">
                  <c:v>17.05</c:v>
                </c:pt>
                <c:pt idx="1006">
                  <c:v>17.059999999999999</c:v>
                </c:pt>
                <c:pt idx="1007">
                  <c:v>17.07</c:v>
                </c:pt>
                <c:pt idx="1008">
                  <c:v>17.079999999999998</c:v>
                </c:pt>
                <c:pt idx="1009">
                  <c:v>17.09</c:v>
                </c:pt>
                <c:pt idx="1010">
                  <c:v>17.100000000000001</c:v>
                </c:pt>
                <c:pt idx="1011">
                  <c:v>17.11</c:v>
                </c:pt>
                <c:pt idx="1012">
                  <c:v>17.12</c:v>
                </c:pt>
                <c:pt idx="1013">
                  <c:v>17.13</c:v>
                </c:pt>
                <c:pt idx="1014">
                  <c:v>17.14</c:v>
                </c:pt>
                <c:pt idx="1015">
                  <c:v>17.149999999999999</c:v>
                </c:pt>
                <c:pt idx="1016">
                  <c:v>17.16</c:v>
                </c:pt>
                <c:pt idx="1017">
                  <c:v>17.170000000000002</c:v>
                </c:pt>
                <c:pt idx="1018">
                  <c:v>17.18</c:v>
                </c:pt>
                <c:pt idx="1019">
                  <c:v>17.190000000000001</c:v>
                </c:pt>
                <c:pt idx="1020">
                  <c:v>17.2</c:v>
                </c:pt>
                <c:pt idx="1021">
                  <c:v>17.21</c:v>
                </c:pt>
                <c:pt idx="1022">
                  <c:v>17.22</c:v>
                </c:pt>
                <c:pt idx="1023">
                  <c:v>17.23</c:v>
                </c:pt>
                <c:pt idx="1024">
                  <c:v>17.239999999999998</c:v>
                </c:pt>
                <c:pt idx="1025">
                  <c:v>17.25</c:v>
                </c:pt>
                <c:pt idx="1026">
                  <c:v>17.260000000000002</c:v>
                </c:pt>
                <c:pt idx="1027">
                  <c:v>17.27</c:v>
                </c:pt>
                <c:pt idx="1028">
                  <c:v>17.28</c:v>
                </c:pt>
                <c:pt idx="1029">
                  <c:v>17.29</c:v>
                </c:pt>
                <c:pt idx="1030">
                  <c:v>17.3</c:v>
                </c:pt>
                <c:pt idx="1031">
                  <c:v>17.309999999999999</c:v>
                </c:pt>
                <c:pt idx="1032">
                  <c:v>17.32</c:v>
                </c:pt>
                <c:pt idx="1033">
                  <c:v>17.329999999999998</c:v>
                </c:pt>
                <c:pt idx="1034">
                  <c:v>17.34</c:v>
                </c:pt>
                <c:pt idx="1035">
                  <c:v>17.350000000000001</c:v>
                </c:pt>
                <c:pt idx="1036">
                  <c:v>17.36</c:v>
                </c:pt>
                <c:pt idx="1037">
                  <c:v>17.37</c:v>
                </c:pt>
                <c:pt idx="1038">
                  <c:v>17.38</c:v>
                </c:pt>
                <c:pt idx="1039">
                  <c:v>17.39</c:v>
                </c:pt>
                <c:pt idx="1040">
                  <c:v>17.399999999999999</c:v>
                </c:pt>
                <c:pt idx="1041">
                  <c:v>17.41</c:v>
                </c:pt>
                <c:pt idx="1042">
                  <c:v>17.420000000000002</c:v>
                </c:pt>
                <c:pt idx="1043">
                  <c:v>17.43</c:v>
                </c:pt>
                <c:pt idx="1044">
                  <c:v>17.440000000000001</c:v>
                </c:pt>
                <c:pt idx="1045">
                  <c:v>17.45</c:v>
                </c:pt>
                <c:pt idx="1046">
                  <c:v>17.46</c:v>
                </c:pt>
                <c:pt idx="1047">
                  <c:v>17.47</c:v>
                </c:pt>
                <c:pt idx="1048">
                  <c:v>17.48</c:v>
                </c:pt>
                <c:pt idx="1049">
                  <c:v>17.489999999999998</c:v>
                </c:pt>
                <c:pt idx="1050">
                  <c:v>17.5</c:v>
                </c:pt>
                <c:pt idx="1051">
                  <c:v>17.510000000000002</c:v>
                </c:pt>
                <c:pt idx="1052">
                  <c:v>17.52</c:v>
                </c:pt>
                <c:pt idx="1053">
                  <c:v>17.53</c:v>
                </c:pt>
                <c:pt idx="1054">
                  <c:v>17.54</c:v>
                </c:pt>
                <c:pt idx="1055">
                  <c:v>17.55</c:v>
                </c:pt>
                <c:pt idx="1056">
                  <c:v>17.559999999999999</c:v>
                </c:pt>
                <c:pt idx="1057">
                  <c:v>17.57</c:v>
                </c:pt>
                <c:pt idx="1058">
                  <c:v>17.579999999999998</c:v>
                </c:pt>
                <c:pt idx="1059">
                  <c:v>17.59</c:v>
                </c:pt>
                <c:pt idx="1060">
                  <c:v>17.600000000000001</c:v>
                </c:pt>
                <c:pt idx="1061">
                  <c:v>17.61</c:v>
                </c:pt>
                <c:pt idx="1062">
                  <c:v>17.62</c:v>
                </c:pt>
                <c:pt idx="1063">
                  <c:v>17.63</c:v>
                </c:pt>
                <c:pt idx="1064">
                  <c:v>17.64</c:v>
                </c:pt>
                <c:pt idx="1065">
                  <c:v>17.649999999999999</c:v>
                </c:pt>
                <c:pt idx="1066">
                  <c:v>17.66</c:v>
                </c:pt>
                <c:pt idx="1067">
                  <c:v>17.670000000000002</c:v>
                </c:pt>
                <c:pt idx="1068">
                  <c:v>17.68</c:v>
                </c:pt>
                <c:pt idx="1069">
                  <c:v>17.690000000000001</c:v>
                </c:pt>
                <c:pt idx="1070">
                  <c:v>17.7</c:v>
                </c:pt>
                <c:pt idx="1071">
                  <c:v>17.71</c:v>
                </c:pt>
                <c:pt idx="1072">
                  <c:v>17.72</c:v>
                </c:pt>
                <c:pt idx="1073">
                  <c:v>17.73</c:v>
                </c:pt>
                <c:pt idx="1074">
                  <c:v>17.739999999999998</c:v>
                </c:pt>
                <c:pt idx="1075">
                  <c:v>17.75</c:v>
                </c:pt>
                <c:pt idx="1076">
                  <c:v>17.760000000000002</c:v>
                </c:pt>
                <c:pt idx="1077">
                  <c:v>17.77</c:v>
                </c:pt>
                <c:pt idx="1078">
                  <c:v>17.78</c:v>
                </c:pt>
                <c:pt idx="1079">
                  <c:v>17.79</c:v>
                </c:pt>
                <c:pt idx="1080">
                  <c:v>17.8</c:v>
                </c:pt>
                <c:pt idx="1081">
                  <c:v>17.809999999999999</c:v>
                </c:pt>
                <c:pt idx="1082">
                  <c:v>17.82</c:v>
                </c:pt>
                <c:pt idx="1083">
                  <c:v>17.829999999999998</c:v>
                </c:pt>
                <c:pt idx="1084">
                  <c:v>17.84</c:v>
                </c:pt>
                <c:pt idx="1085">
                  <c:v>17.850000000000001</c:v>
                </c:pt>
                <c:pt idx="1086">
                  <c:v>17.86</c:v>
                </c:pt>
                <c:pt idx="1087">
                  <c:v>17.87</c:v>
                </c:pt>
                <c:pt idx="1088">
                  <c:v>17.88</c:v>
                </c:pt>
                <c:pt idx="1089">
                  <c:v>17.89</c:v>
                </c:pt>
                <c:pt idx="1090">
                  <c:v>17.899999999999999</c:v>
                </c:pt>
                <c:pt idx="1091">
                  <c:v>17.91</c:v>
                </c:pt>
                <c:pt idx="1092">
                  <c:v>17.920000000000002</c:v>
                </c:pt>
                <c:pt idx="1093">
                  <c:v>17.93</c:v>
                </c:pt>
                <c:pt idx="1094">
                  <c:v>17.940000000000001</c:v>
                </c:pt>
                <c:pt idx="1095">
                  <c:v>17.95</c:v>
                </c:pt>
                <c:pt idx="1096">
                  <c:v>17.96</c:v>
                </c:pt>
                <c:pt idx="1097">
                  <c:v>17.97</c:v>
                </c:pt>
                <c:pt idx="1098">
                  <c:v>17.98</c:v>
                </c:pt>
                <c:pt idx="1099">
                  <c:v>17.989999999999998</c:v>
                </c:pt>
                <c:pt idx="1100">
                  <c:v>18</c:v>
                </c:pt>
                <c:pt idx="1101">
                  <c:v>18.010000000000002</c:v>
                </c:pt>
                <c:pt idx="1102">
                  <c:v>18.02</c:v>
                </c:pt>
                <c:pt idx="1103">
                  <c:v>18.03</c:v>
                </c:pt>
                <c:pt idx="1104">
                  <c:v>18.04</c:v>
                </c:pt>
                <c:pt idx="1105">
                  <c:v>18.05</c:v>
                </c:pt>
                <c:pt idx="1106">
                  <c:v>18.059999999999999</c:v>
                </c:pt>
                <c:pt idx="1107">
                  <c:v>18.07</c:v>
                </c:pt>
                <c:pt idx="1108">
                  <c:v>18.079999999999998</c:v>
                </c:pt>
                <c:pt idx="1109">
                  <c:v>18.09</c:v>
                </c:pt>
                <c:pt idx="1110">
                  <c:v>18.100000000000001</c:v>
                </c:pt>
                <c:pt idx="1111">
                  <c:v>18.11</c:v>
                </c:pt>
                <c:pt idx="1112">
                  <c:v>18.12</c:v>
                </c:pt>
                <c:pt idx="1113">
                  <c:v>18.13</c:v>
                </c:pt>
                <c:pt idx="1114">
                  <c:v>18.14</c:v>
                </c:pt>
                <c:pt idx="1115">
                  <c:v>18.149999999999999</c:v>
                </c:pt>
                <c:pt idx="1116">
                  <c:v>18.16</c:v>
                </c:pt>
                <c:pt idx="1117">
                  <c:v>18.170000000000002</c:v>
                </c:pt>
                <c:pt idx="1118">
                  <c:v>18.18</c:v>
                </c:pt>
                <c:pt idx="1119">
                  <c:v>18.190000000000001</c:v>
                </c:pt>
                <c:pt idx="1120">
                  <c:v>18.2</c:v>
                </c:pt>
                <c:pt idx="1121">
                  <c:v>18.21</c:v>
                </c:pt>
                <c:pt idx="1122">
                  <c:v>18.22</c:v>
                </c:pt>
                <c:pt idx="1123">
                  <c:v>18.23</c:v>
                </c:pt>
                <c:pt idx="1124">
                  <c:v>18.239999999999998</c:v>
                </c:pt>
                <c:pt idx="1125">
                  <c:v>18.25</c:v>
                </c:pt>
                <c:pt idx="1126">
                  <c:v>18.260000000000002</c:v>
                </c:pt>
                <c:pt idx="1127">
                  <c:v>18.27</c:v>
                </c:pt>
                <c:pt idx="1128">
                  <c:v>18.28</c:v>
                </c:pt>
                <c:pt idx="1129">
                  <c:v>18.29</c:v>
                </c:pt>
                <c:pt idx="1130">
                  <c:v>18.3</c:v>
                </c:pt>
                <c:pt idx="1131">
                  <c:v>18.309999999999999</c:v>
                </c:pt>
                <c:pt idx="1132">
                  <c:v>18.32</c:v>
                </c:pt>
                <c:pt idx="1133">
                  <c:v>18.329999999999998</c:v>
                </c:pt>
                <c:pt idx="1134">
                  <c:v>18.34</c:v>
                </c:pt>
                <c:pt idx="1135">
                  <c:v>18.350000000000001</c:v>
                </c:pt>
                <c:pt idx="1136">
                  <c:v>18.36</c:v>
                </c:pt>
                <c:pt idx="1137">
                  <c:v>18.37</c:v>
                </c:pt>
                <c:pt idx="1138">
                  <c:v>18.38</c:v>
                </c:pt>
                <c:pt idx="1139">
                  <c:v>18.39</c:v>
                </c:pt>
                <c:pt idx="1140">
                  <c:v>18.399999999999999</c:v>
                </c:pt>
                <c:pt idx="1141">
                  <c:v>18.41</c:v>
                </c:pt>
                <c:pt idx="1142">
                  <c:v>18.420000000000002</c:v>
                </c:pt>
                <c:pt idx="1143">
                  <c:v>18.43</c:v>
                </c:pt>
                <c:pt idx="1144">
                  <c:v>18.440000000000001</c:v>
                </c:pt>
                <c:pt idx="1145">
                  <c:v>18.45</c:v>
                </c:pt>
                <c:pt idx="1146">
                  <c:v>18.46</c:v>
                </c:pt>
                <c:pt idx="1147">
                  <c:v>18.47</c:v>
                </c:pt>
                <c:pt idx="1148">
                  <c:v>18.48</c:v>
                </c:pt>
                <c:pt idx="1149">
                  <c:v>18.489999999999998</c:v>
                </c:pt>
                <c:pt idx="1150">
                  <c:v>18.5</c:v>
                </c:pt>
                <c:pt idx="1151">
                  <c:v>18.510000000000002</c:v>
                </c:pt>
                <c:pt idx="1152">
                  <c:v>18.52</c:v>
                </c:pt>
                <c:pt idx="1153">
                  <c:v>18.53</c:v>
                </c:pt>
                <c:pt idx="1154">
                  <c:v>18.54</c:v>
                </c:pt>
                <c:pt idx="1155">
                  <c:v>18.55</c:v>
                </c:pt>
                <c:pt idx="1156">
                  <c:v>18.559999999999999</c:v>
                </c:pt>
                <c:pt idx="1157">
                  <c:v>18.57</c:v>
                </c:pt>
                <c:pt idx="1158">
                  <c:v>18.579999999999998</c:v>
                </c:pt>
                <c:pt idx="1159">
                  <c:v>18.59</c:v>
                </c:pt>
                <c:pt idx="1160">
                  <c:v>18.600000000000001</c:v>
                </c:pt>
                <c:pt idx="1161">
                  <c:v>18.61</c:v>
                </c:pt>
                <c:pt idx="1162">
                  <c:v>18.62</c:v>
                </c:pt>
                <c:pt idx="1163">
                  <c:v>18.63</c:v>
                </c:pt>
                <c:pt idx="1164">
                  <c:v>18.64</c:v>
                </c:pt>
                <c:pt idx="1165">
                  <c:v>18.649999999999999</c:v>
                </c:pt>
                <c:pt idx="1166">
                  <c:v>18.66</c:v>
                </c:pt>
                <c:pt idx="1167">
                  <c:v>18.670000000000002</c:v>
                </c:pt>
                <c:pt idx="1168">
                  <c:v>18.68</c:v>
                </c:pt>
                <c:pt idx="1169">
                  <c:v>18.690000000000001</c:v>
                </c:pt>
                <c:pt idx="1170">
                  <c:v>18.7</c:v>
                </c:pt>
                <c:pt idx="1171">
                  <c:v>18.71</c:v>
                </c:pt>
                <c:pt idx="1172">
                  <c:v>18.72</c:v>
                </c:pt>
                <c:pt idx="1173">
                  <c:v>18.73</c:v>
                </c:pt>
                <c:pt idx="1174">
                  <c:v>18.739999999999998</c:v>
                </c:pt>
                <c:pt idx="1175">
                  <c:v>18.75</c:v>
                </c:pt>
                <c:pt idx="1176">
                  <c:v>18.760000000000002</c:v>
                </c:pt>
                <c:pt idx="1177">
                  <c:v>18.77</c:v>
                </c:pt>
                <c:pt idx="1178">
                  <c:v>18.78</c:v>
                </c:pt>
                <c:pt idx="1179">
                  <c:v>18.79</c:v>
                </c:pt>
                <c:pt idx="1180">
                  <c:v>18.8</c:v>
                </c:pt>
                <c:pt idx="1181">
                  <c:v>18.809999999999999</c:v>
                </c:pt>
                <c:pt idx="1182">
                  <c:v>18.82</c:v>
                </c:pt>
                <c:pt idx="1183">
                  <c:v>18.829999999999998</c:v>
                </c:pt>
                <c:pt idx="1184">
                  <c:v>18.84</c:v>
                </c:pt>
                <c:pt idx="1185">
                  <c:v>18.850000000000001</c:v>
                </c:pt>
                <c:pt idx="1186">
                  <c:v>18.86</c:v>
                </c:pt>
                <c:pt idx="1187">
                  <c:v>18.87</c:v>
                </c:pt>
                <c:pt idx="1188">
                  <c:v>18.88</c:v>
                </c:pt>
                <c:pt idx="1189">
                  <c:v>18.89</c:v>
                </c:pt>
                <c:pt idx="1190">
                  <c:v>18.899999999999999</c:v>
                </c:pt>
                <c:pt idx="1191">
                  <c:v>18.91</c:v>
                </c:pt>
                <c:pt idx="1192">
                  <c:v>18.920000000000002</c:v>
                </c:pt>
                <c:pt idx="1193">
                  <c:v>18.93</c:v>
                </c:pt>
                <c:pt idx="1194">
                  <c:v>18.940000000000001</c:v>
                </c:pt>
                <c:pt idx="1195">
                  <c:v>18.95</c:v>
                </c:pt>
                <c:pt idx="1196">
                  <c:v>18.96</c:v>
                </c:pt>
                <c:pt idx="1197">
                  <c:v>18.97</c:v>
                </c:pt>
                <c:pt idx="1198">
                  <c:v>18.98</c:v>
                </c:pt>
                <c:pt idx="1199">
                  <c:v>18.989999999999998</c:v>
                </c:pt>
                <c:pt idx="1200">
                  <c:v>19</c:v>
                </c:pt>
                <c:pt idx="1201">
                  <c:v>19.010000000000002</c:v>
                </c:pt>
                <c:pt idx="1202">
                  <c:v>19.02</c:v>
                </c:pt>
                <c:pt idx="1203">
                  <c:v>19.03</c:v>
                </c:pt>
                <c:pt idx="1204">
                  <c:v>19.04</c:v>
                </c:pt>
                <c:pt idx="1205">
                  <c:v>19.05</c:v>
                </c:pt>
                <c:pt idx="1206">
                  <c:v>19.059999999999999</c:v>
                </c:pt>
                <c:pt idx="1207">
                  <c:v>19.07</c:v>
                </c:pt>
                <c:pt idx="1208">
                  <c:v>19.079999999999998</c:v>
                </c:pt>
                <c:pt idx="1209">
                  <c:v>19.09</c:v>
                </c:pt>
                <c:pt idx="1210">
                  <c:v>19.100000000000001</c:v>
                </c:pt>
                <c:pt idx="1211">
                  <c:v>19.11</c:v>
                </c:pt>
                <c:pt idx="1212">
                  <c:v>19.12</c:v>
                </c:pt>
                <c:pt idx="1213">
                  <c:v>19.13</c:v>
                </c:pt>
                <c:pt idx="1214">
                  <c:v>19.14</c:v>
                </c:pt>
                <c:pt idx="1215">
                  <c:v>19.149999999999999</c:v>
                </c:pt>
                <c:pt idx="1216">
                  <c:v>19.16</c:v>
                </c:pt>
                <c:pt idx="1217">
                  <c:v>19.170000000000002</c:v>
                </c:pt>
                <c:pt idx="1218">
                  <c:v>19.18</c:v>
                </c:pt>
                <c:pt idx="1219">
                  <c:v>19.190000000000001</c:v>
                </c:pt>
                <c:pt idx="1220">
                  <c:v>19.2</c:v>
                </c:pt>
                <c:pt idx="1221">
                  <c:v>19.21</c:v>
                </c:pt>
                <c:pt idx="1222">
                  <c:v>19.22</c:v>
                </c:pt>
                <c:pt idx="1223">
                  <c:v>19.23</c:v>
                </c:pt>
                <c:pt idx="1224">
                  <c:v>19.239999999999998</c:v>
                </c:pt>
                <c:pt idx="1225">
                  <c:v>19.25</c:v>
                </c:pt>
                <c:pt idx="1226">
                  <c:v>19.260000000000002</c:v>
                </c:pt>
                <c:pt idx="1227">
                  <c:v>19.27</c:v>
                </c:pt>
                <c:pt idx="1228">
                  <c:v>19.28</c:v>
                </c:pt>
                <c:pt idx="1229">
                  <c:v>19.29</c:v>
                </c:pt>
                <c:pt idx="1230">
                  <c:v>19.3</c:v>
                </c:pt>
                <c:pt idx="1231">
                  <c:v>19.309999999999999</c:v>
                </c:pt>
                <c:pt idx="1232">
                  <c:v>19.32</c:v>
                </c:pt>
                <c:pt idx="1233">
                  <c:v>19.329999999999998</c:v>
                </c:pt>
                <c:pt idx="1234">
                  <c:v>19.34</c:v>
                </c:pt>
                <c:pt idx="1235">
                  <c:v>19.350000000000001</c:v>
                </c:pt>
                <c:pt idx="1236">
                  <c:v>19.36</c:v>
                </c:pt>
                <c:pt idx="1237">
                  <c:v>19.37</c:v>
                </c:pt>
                <c:pt idx="1238">
                  <c:v>19.38</c:v>
                </c:pt>
                <c:pt idx="1239">
                  <c:v>19.39</c:v>
                </c:pt>
                <c:pt idx="1240">
                  <c:v>19.399999999999999</c:v>
                </c:pt>
                <c:pt idx="1241">
                  <c:v>19.41</c:v>
                </c:pt>
                <c:pt idx="1242">
                  <c:v>19.420000000000002</c:v>
                </c:pt>
                <c:pt idx="1243">
                  <c:v>19.43</c:v>
                </c:pt>
                <c:pt idx="1244">
                  <c:v>19.440000000000001</c:v>
                </c:pt>
                <c:pt idx="1245">
                  <c:v>19.45</c:v>
                </c:pt>
                <c:pt idx="1246">
                  <c:v>19.46</c:v>
                </c:pt>
                <c:pt idx="1247">
                  <c:v>19.47</c:v>
                </c:pt>
                <c:pt idx="1248">
                  <c:v>19.48</c:v>
                </c:pt>
                <c:pt idx="1249">
                  <c:v>19.489999999999998</c:v>
                </c:pt>
                <c:pt idx="1250">
                  <c:v>19.5</c:v>
                </c:pt>
                <c:pt idx="1251">
                  <c:v>19.510000000000002</c:v>
                </c:pt>
                <c:pt idx="1252">
                  <c:v>19.52</c:v>
                </c:pt>
                <c:pt idx="1253">
                  <c:v>19.53</c:v>
                </c:pt>
                <c:pt idx="1254">
                  <c:v>19.54</c:v>
                </c:pt>
                <c:pt idx="1255">
                  <c:v>19.55</c:v>
                </c:pt>
                <c:pt idx="1256">
                  <c:v>19.559999999999999</c:v>
                </c:pt>
                <c:pt idx="1257">
                  <c:v>19.57</c:v>
                </c:pt>
                <c:pt idx="1258">
                  <c:v>19.579999999999998</c:v>
                </c:pt>
                <c:pt idx="1259">
                  <c:v>19.59</c:v>
                </c:pt>
                <c:pt idx="1260">
                  <c:v>19.600000000000001</c:v>
                </c:pt>
                <c:pt idx="1261">
                  <c:v>19.61</c:v>
                </c:pt>
                <c:pt idx="1262">
                  <c:v>19.62</c:v>
                </c:pt>
                <c:pt idx="1263">
                  <c:v>19.63</c:v>
                </c:pt>
                <c:pt idx="1264">
                  <c:v>19.64</c:v>
                </c:pt>
                <c:pt idx="1265">
                  <c:v>19.649999999999999</c:v>
                </c:pt>
                <c:pt idx="1266">
                  <c:v>19.66</c:v>
                </c:pt>
                <c:pt idx="1267">
                  <c:v>19.670000000000002</c:v>
                </c:pt>
                <c:pt idx="1268">
                  <c:v>19.68</c:v>
                </c:pt>
                <c:pt idx="1269">
                  <c:v>19.690000000000001</c:v>
                </c:pt>
                <c:pt idx="1270">
                  <c:v>19.7</c:v>
                </c:pt>
                <c:pt idx="1271">
                  <c:v>19.71</c:v>
                </c:pt>
                <c:pt idx="1272">
                  <c:v>19.72</c:v>
                </c:pt>
                <c:pt idx="1273">
                  <c:v>19.73</c:v>
                </c:pt>
                <c:pt idx="1274">
                  <c:v>19.739999999999998</c:v>
                </c:pt>
                <c:pt idx="1275">
                  <c:v>19.75</c:v>
                </c:pt>
                <c:pt idx="1276">
                  <c:v>19.760000000000002</c:v>
                </c:pt>
                <c:pt idx="1277">
                  <c:v>19.77</c:v>
                </c:pt>
                <c:pt idx="1278">
                  <c:v>19.78</c:v>
                </c:pt>
                <c:pt idx="1279">
                  <c:v>19.79</c:v>
                </c:pt>
                <c:pt idx="1280">
                  <c:v>19.8</c:v>
                </c:pt>
                <c:pt idx="1281">
                  <c:v>19.809999999999999</c:v>
                </c:pt>
                <c:pt idx="1282">
                  <c:v>19.82</c:v>
                </c:pt>
                <c:pt idx="1283">
                  <c:v>19.829999999999998</c:v>
                </c:pt>
                <c:pt idx="1284">
                  <c:v>19.84</c:v>
                </c:pt>
                <c:pt idx="1285">
                  <c:v>19.850000000000001</c:v>
                </c:pt>
                <c:pt idx="1286">
                  <c:v>19.86</c:v>
                </c:pt>
                <c:pt idx="1287">
                  <c:v>19.87</c:v>
                </c:pt>
                <c:pt idx="1288">
                  <c:v>19.88</c:v>
                </c:pt>
                <c:pt idx="1289">
                  <c:v>19.89</c:v>
                </c:pt>
                <c:pt idx="1290">
                  <c:v>19.899999999999999</c:v>
                </c:pt>
                <c:pt idx="1291">
                  <c:v>19.91</c:v>
                </c:pt>
                <c:pt idx="1292">
                  <c:v>19.920000000000002</c:v>
                </c:pt>
                <c:pt idx="1293">
                  <c:v>19.93</c:v>
                </c:pt>
                <c:pt idx="1294">
                  <c:v>19.940000000000001</c:v>
                </c:pt>
                <c:pt idx="1295">
                  <c:v>19.95</c:v>
                </c:pt>
                <c:pt idx="1296">
                  <c:v>19.96</c:v>
                </c:pt>
                <c:pt idx="1297">
                  <c:v>19.97</c:v>
                </c:pt>
                <c:pt idx="1298">
                  <c:v>19.98</c:v>
                </c:pt>
                <c:pt idx="1299">
                  <c:v>19.989999999999998</c:v>
                </c:pt>
                <c:pt idx="1300">
                  <c:v>20</c:v>
                </c:pt>
                <c:pt idx="1301">
                  <c:v>20.010000000000002</c:v>
                </c:pt>
                <c:pt idx="1302">
                  <c:v>20.02</c:v>
                </c:pt>
                <c:pt idx="1303">
                  <c:v>20.03</c:v>
                </c:pt>
                <c:pt idx="1304">
                  <c:v>20.04</c:v>
                </c:pt>
                <c:pt idx="1305">
                  <c:v>20.05</c:v>
                </c:pt>
                <c:pt idx="1306">
                  <c:v>20.059999999999999</c:v>
                </c:pt>
                <c:pt idx="1307">
                  <c:v>20.07</c:v>
                </c:pt>
                <c:pt idx="1308">
                  <c:v>20.079999999999998</c:v>
                </c:pt>
                <c:pt idx="1309">
                  <c:v>20.09</c:v>
                </c:pt>
                <c:pt idx="1310">
                  <c:v>20.100000000000001</c:v>
                </c:pt>
                <c:pt idx="1311">
                  <c:v>20.11</c:v>
                </c:pt>
                <c:pt idx="1312">
                  <c:v>20.12</c:v>
                </c:pt>
                <c:pt idx="1313">
                  <c:v>20.13</c:v>
                </c:pt>
                <c:pt idx="1314">
                  <c:v>20.14</c:v>
                </c:pt>
                <c:pt idx="1315">
                  <c:v>20.149999999999999</c:v>
                </c:pt>
                <c:pt idx="1316">
                  <c:v>20.16</c:v>
                </c:pt>
                <c:pt idx="1317">
                  <c:v>20.170000000000002</c:v>
                </c:pt>
                <c:pt idx="1318">
                  <c:v>20.18</c:v>
                </c:pt>
                <c:pt idx="1319">
                  <c:v>20.190000000000001</c:v>
                </c:pt>
                <c:pt idx="1320">
                  <c:v>20.2</c:v>
                </c:pt>
                <c:pt idx="1321">
                  <c:v>20.21</c:v>
                </c:pt>
                <c:pt idx="1322">
                  <c:v>20.22</c:v>
                </c:pt>
                <c:pt idx="1323">
                  <c:v>20.23</c:v>
                </c:pt>
                <c:pt idx="1324">
                  <c:v>20.239999999999998</c:v>
                </c:pt>
                <c:pt idx="1325">
                  <c:v>20.25</c:v>
                </c:pt>
                <c:pt idx="1326">
                  <c:v>20.260000000000002</c:v>
                </c:pt>
                <c:pt idx="1327">
                  <c:v>20.27</c:v>
                </c:pt>
                <c:pt idx="1328">
                  <c:v>20.28</c:v>
                </c:pt>
                <c:pt idx="1329">
                  <c:v>20.29</c:v>
                </c:pt>
                <c:pt idx="1330">
                  <c:v>20.3</c:v>
                </c:pt>
                <c:pt idx="1331">
                  <c:v>20.309999999999999</c:v>
                </c:pt>
                <c:pt idx="1332">
                  <c:v>20.32</c:v>
                </c:pt>
                <c:pt idx="1333">
                  <c:v>20.329999999999998</c:v>
                </c:pt>
                <c:pt idx="1334">
                  <c:v>20.34</c:v>
                </c:pt>
                <c:pt idx="1335">
                  <c:v>20.350000000000001</c:v>
                </c:pt>
                <c:pt idx="1336">
                  <c:v>20.36</c:v>
                </c:pt>
                <c:pt idx="1337">
                  <c:v>20.37</c:v>
                </c:pt>
                <c:pt idx="1338">
                  <c:v>20.38</c:v>
                </c:pt>
                <c:pt idx="1339">
                  <c:v>20.39</c:v>
                </c:pt>
                <c:pt idx="1340">
                  <c:v>20.399999999999999</c:v>
                </c:pt>
                <c:pt idx="1341">
                  <c:v>20.41</c:v>
                </c:pt>
                <c:pt idx="1342">
                  <c:v>20.420000000000002</c:v>
                </c:pt>
                <c:pt idx="1343">
                  <c:v>20.43</c:v>
                </c:pt>
                <c:pt idx="1344">
                  <c:v>20.440000000000001</c:v>
                </c:pt>
                <c:pt idx="1345">
                  <c:v>20.45</c:v>
                </c:pt>
                <c:pt idx="1346">
                  <c:v>20.46</c:v>
                </c:pt>
                <c:pt idx="1347">
                  <c:v>20.47</c:v>
                </c:pt>
                <c:pt idx="1348">
                  <c:v>20.48</c:v>
                </c:pt>
                <c:pt idx="1349">
                  <c:v>20.49</c:v>
                </c:pt>
                <c:pt idx="1350">
                  <c:v>20.5</c:v>
                </c:pt>
                <c:pt idx="1351">
                  <c:v>20.51</c:v>
                </c:pt>
                <c:pt idx="1352">
                  <c:v>20.52</c:v>
                </c:pt>
                <c:pt idx="1353">
                  <c:v>20.53</c:v>
                </c:pt>
                <c:pt idx="1354">
                  <c:v>20.54</c:v>
                </c:pt>
                <c:pt idx="1355">
                  <c:v>20.55</c:v>
                </c:pt>
                <c:pt idx="1356">
                  <c:v>20.56</c:v>
                </c:pt>
                <c:pt idx="1357">
                  <c:v>20.57</c:v>
                </c:pt>
                <c:pt idx="1358">
                  <c:v>20.58</c:v>
                </c:pt>
                <c:pt idx="1359">
                  <c:v>20.59</c:v>
                </c:pt>
                <c:pt idx="1360">
                  <c:v>20.6</c:v>
                </c:pt>
                <c:pt idx="1361">
                  <c:v>20.61</c:v>
                </c:pt>
                <c:pt idx="1362">
                  <c:v>20.62</c:v>
                </c:pt>
                <c:pt idx="1363">
                  <c:v>20.63</c:v>
                </c:pt>
                <c:pt idx="1364">
                  <c:v>20.64</c:v>
                </c:pt>
                <c:pt idx="1365">
                  <c:v>20.65</c:v>
                </c:pt>
                <c:pt idx="1366">
                  <c:v>20.66</c:v>
                </c:pt>
                <c:pt idx="1367">
                  <c:v>20.67</c:v>
                </c:pt>
                <c:pt idx="1368">
                  <c:v>20.68</c:v>
                </c:pt>
                <c:pt idx="1369">
                  <c:v>20.69</c:v>
                </c:pt>
                <c:pt idx="1370">
                  <c:v>20.7</c:v>
                </c:pt>
                <c:pt idx="1371">
                  <c:v>20.71</c:v>
                </c:pt>
                <c:pt idx="1372">
                  <c:v>20.72</c:v>
                </c:pt>
                <c:pt idx="1373">
                  <c:v>20.73</c:v>
                </c:pt>
                <c:pt idx="1374">
                  <c:v>20.74</c:v>
                </c:pt>
                <c:pt idx="1375">
                  <c:v>20.75</c:v>
                </c:pt>
                <c:pt idx="1376">
                  <c:v>20.76</c:v>
                </c:pt>
                <c:pt idx="1377">
                  <c:v>20.77</c:v>
                </c:pt>
                <c:pt idx="1378">
                  <c:v>20.78</c:v>
                </c:pt>
                <c:pt idx="1379">
                  <c:v>20.79</c:v>
                </c:pt>
                <c:pt idx="1380">
                  <c:v>20.8</c:v>
                </c:pt>
                <c:pt idx="1381">
                  <c:v>20.81</c:v>
                </c:pt>
                <c:pt idx="1382">
                  <c:v>20.82</c:v>
                </c:pt>
                <c:pt idx="1383">
                  <c:v>20.83</c:v>
                </c:pt>
                <c:pt idx="1384">
                  <c:v>20.84</c:v>
                </c:pt>
                <c:pt idx="1385">
                  <c:v>20.85</c:v>
                </c:pt>
                <c:pt idx="1386">
                  <c:v>20.86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15-4AB7-A622-51F66D2B022D}"/>
            </c:ext>
          </c:extLst>
        </c:ser>
        <c:ser>
          <c:idx val="7"/>
          <c:order val="7"/>
          <c:spPr>
            <a:ln w="15875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'[3]CPTu (S.2)-Elaborazioni'!$AE$16:$AE$1402</c:f>
              <c:numCache>
                <c:formatCode>General</c:formatCode>
                <c:ptCount val="1387"/>
                <c:pt idx="0">
                  <c:v>114.82741604038198</c:v>
                </c:pt>
                <c:pt idx="1">
                  <c:v>115.82597268332972</c:v>
                </c:pt>
                <c:pt idx="2">
                  <c:v>111.19850132408341</c:v>
                </c:pt>
                <c:pt idx="3">
                  <c:v>111.17577387458256</c:v>
                </c:pt>
                <c:pt idx="4">
                  <c:v>109.81236506322766</c:v>
                </c:pt>
                <c:pt idx="5">
                  <c:v>107.26613412045585</c:v>
                </c:pt>
                <c:pt idx="6">
                  <c:v>105.05189593886801</c:v>
                </c:pt>
                <c:pt idx="7">
                  <c:v>102.7752975024097</c:v>
                </c:pt>
                <c:pt idx="8">
                  <c:v>102.03420822051378</c:v>
                </c:pt>
                <c:pt idx="9">
                  <c:v>146.05734505572238</c:v>
                </c:pt>
                <c:pt idx="10">
                  <c:v>145.59521113352352</c:v>
                </c:pt>
                <c:pt idx="11">
                  <c:v>145.60387860879624</c:v>
                </c:pt>
                <c:pt idx="12">
                  <c:v>147.26779670907717</c:v>
                </c:pt>
                <c:pt idx="13">
                  <c:v>148.2364272399048</c:v>
                </c:pt>
                <c:pt idx="14">
                  <c:v>151.06723641227043</c:v>
                </c:pt>
                <c:pt idx="15">
                  <c:v>151.07527763369305</c:v>
                </c:pt>
                <c:pt idx="16">
                  <c:v>155.81215714580634</c:v>
                </c:pt>
                <c:pt idx="17">
                  <c:v>110.68976917066702</c:v>
                </c:pt>
                <c:pt idx="18">
                  <c:v>116.35095442241739</c:v>
                </c:pt>
                <c:pt idx="19">
                  <c:v>116.32291769643075</c:v>
                </c:pt>
                <c:pt idx="20">
                  <c:v>121.90933873924456</c:v>
                </c:pt>
                <c:pt idx="21">
                  <c:v>124.76464699035874</c:v>
                </c:pt>
                <c:pt idx="22">
                  <c:v>132.59367474431014</c:v>
                </c:pt>
                <c:pt idx="23">
                  <c:v>132.56372860004907</c:v>
                </c:pt>
                <c:pt idx="24">
                  <c:v>133.13871424324478</c:v>
                </c:pt>
                <c:pt idx="25">
                  <c:v>132.59680453506792</c:v>
                </c:pt>
                <c:pt idx="26">
                  <c:v>132.10336502885735</c:v>
                </c:pt>
                <c:pt idx="27">
                  <c:v>134.67217116272914</c:v>
                </c:pt>
                <c:pt idx="28">
                  <c:v>134.63960120137338</c:v>
                </c:pt>
                <c:pt idx="29">
                  <c:v>136.36563266177166</c:v>
                </c:pt>
                <c:pt idx="30">
                  <c:v>137.75036504328727</c:v>
                </c:pt>
                <c:pt idx="31">
                  <c:v>137.39357258720014</c:v>
                </c:pt>
                <c:pt idx="32">
                  <c:v>137.3550961592687</c:v>
                </c:pt>
                <c:pt idx="33">
                  <c:v>135.01794146006725</c:v>
                </c:pt>
                <c:pt idx="34">
                  <c:v>197.39994284783688</c:v>
                </c:pt>
                <c:pt idx="35">
                  <c:v>192.81898176548395</c:v>
                </c:pt>
                <c:pt idx="36">
                  <c:v>192.82104057671015</c:v>
                </c:pt>
                <c:pt idx="37">
                  <c:v>188.55472342660127</c:v>
                </c:pt>
                <c:pt idx="38">
                  <c:v>187.21735318604541</c:v>
                </c:pt>
                <c:pt idx="39">
                  <c:v>151.99621161106484</c:v>
                </c:pt>
                <c:pt idx="40">
                  <c:v>151.95232979197402</c:v>
                </c:pt>
                <c:pt idx="41">
                  <c:v>171.07119896757266</c:v>
                </c:pt>
                <c:pt idx="42">
                  <c:v>186.71324928078874</c:v>
                </c:pt>
                <c:pt idx="43">
                  <c:v>209.91723054981838</c:v>
                </c:pt>
                <c:pt idx="44">
                  <c:v>218.04716247456969</c:v>
                </c:pt>
                <c:pt idx="45">
                  <c:v>218.04190366406223</c:v>
                </c:pt>
                <c:pt idx="46">
                  <c:v>220.35989774369185</c:v>
                </c:pt>
                <c:pt idx="47">
                  <c:v>223.96675953935531</c:v>
                </c:pt>
                <c:pt idx="48">
                  <c:v>223.9044258160325</c:v>
                </c:pt>
                <c:pt idx="49">
                  <c:v>225.71910466824067</c:v>
                </c:pt>
                <c:pt idx="50">
                  <c:v>223.98681309754994</c:v>
                </c:pt>
                <c:pt idx="51">
                  <c:v>223.92627084983536</c:v>
                </c:pt>
                <c:pt idx="52">
                  <c:v>224.2664809214404</c:v>
                </c:pt>
                <c:pt idx="53">
                  <c:v>224.36370408780357</c:v>
                </c:pt>
                <c:pt idx="54">
                  <c:v>220.48177480119571</c:v>
                </c:pt>
                <c:pt idx="55">
                  <c:v>220.42504995362762</c:v>
                </c:pt>
                <c:pt idx="56">
                  <c:v>219.12391675365404</c:v>
                </c:pt>
                <c:pt idx="57">
                  <c:v>215.91801502953896</c:v>
                </c:pt>
                <c:pt idx="58">
                  <c:v>214.97577928829935</c:v>
                </c:pt>
                <c:pt idx="59">
                  <c:v>213.98369302886115</c:v>
                </c:pt>
                <c:pt idx="60">
                  <c:v>213.93187410964711</c:v>
                </c:pt>
                <c:pt idx="61">
                  <c:v>212.90950144976122</c:v>
                </c:pt>
                <c:pt idx="62">
                  <c:v>210.70490915034048</c:v>
                </c:pt>
                <c:pt idx="63">
                  <c:v>204.49621594914103</c:v>
                </c:pt>
                <c:pt idx="64">
                  <c:v>204.44821333218738</c:v>
                </c:pt>
                <c:pt idx="65">
                  <c:v>200.47396745940614</c:v>
                </c:pt>
                <c:pt idx="66">
                  <c:v>197.27604781861947</c:v>
                </c:pt>
                <c:pt idx="67">
                  <c:v>189.73055343229757</c:v>
                </c:pt>
                <c:pt idx="68">
                  <c:v>189.68614230762262</c:v>
                </c:pt>
                <c:pt idx="69">
                  <c:v>187.21085649392154</c:v>
                </c:pt>
                <c:pt idx="70">
                  <c:v>181.67811584332483</c:v>
                </c:pt>
                <c:pt idx="71">
                  <c:v>178.07807752630606</c:v>
                </c:pt>
                <c:pt idx="72">
                  <c:v>169.01320580971185</c:v>
                </c:pt>
                <c:pt idx="73">
                  <c:v>168.97274015011541</c:v>
                </c:pt>
                <c:pt idx="74">
                  <c:v>160.87105316194348</c:v>
                </c:pt>
                <c:pt idx="75">
                  <c:v>158.22640425068187</c:v>
                </c:pt>
                <c:pt idx="76">
                  <c:v>153.19330335316801</c:v>
                </c:pt>
                <c:pt idx="77">
                  <c:v>153.15526546040297</c:v>
                </c:pt>
                <c:pt idx="78">
                  <c:v>152.30393216673261</c:v>
                </c:pt>
                <c:pt idx="79">
                  <c:v>154.17228295131065</c:v>
                </c:pt>
                <c:pt idx="80">
                  <c:v>156.80715356722047</c:v>
                </c:pt>
                <c:pt idx="81">
                  <c:v>176.39225579812401</c:v>
                </c:pt>
                <c:pt idx="82">
                  <c:v>176.34384629562248</c:v>
                </c:pt>
                <c:pt idx="83">
                  <c:v>189.01873697153556</c:v>
                </c:pt>
                <c:pt idx="84">
                  <c:v>194.96605617755247</c:v>
                </c:pt>
                <c:pt idx="85">
                  <c:v>206.78861953847638</c:v>
                </c:pt>
                <c:pt idx="86">
                  <c:v>206.73031332802933</c:v>
                </c:pt>
                <c:pt idx="87">
                  <c:v>209.55169267933337</c:v>
                </c:pt>
                <c:pt idx="88">
                  <c:v>213.73943363795325</c:v>
                </c:pt>
                <c:pt idx="89">
                  <c:v>213.6806908942421</c:v>
                </c:pt>
                <c:pt idx="90">
                  <c:v>215.51613138562027</c:v>
                </c:pt>
                <c:pt idx="91">
                  <c:v>216.35268926462359</c:v>
                </c:pt>
                <c:pt idx="92">
                  <c:v>213.80520824400153</c:v>
                </c:pt>
                <c:pt idx="93">
                  <c:v>213.80307351782312</c:v>
                </c:pt>
                <c:pt idx="94">
                  <c:v>210.88258626727347</c:v>
                </c:pt>
                <c:pt idx="95">
                  <c:v>194.18769135886868</c:v>
                </c:pt>
                <c:pt idx="96">
                  <c:v>194.14836889883688</c:v>
                </c:pt>
                <c:pt idx="97">
                  <c:v>192.6800535686705</c:v>
                </c:pt>
                <c:pt idx="98">
                  <c:v>188.79246377441913</c:v>
                </c:pt>
                <c:pt idx="99">
                  <c:v>182.77015562764035</c:v>
                </c:pt>
                <c:pt idx="100">
                  <c:v>171.00997664453686</c:v>
                </c:pt>
                <c:pt idx="101">
                  <c:v>170.97415717675835</c:v>
                </c:pt>
                <c:pt idx="102">
                  <c:v>160.98323591169282</c:v>
                </c:pt>
                <c:pt idx="103">
                  <c:v>156.44752306296959</c:v>
                </c:pt>
                <c:pt idx="104">
                  <c:v>144.42053931440344</c:v>
                </c:pt>
                <c:pt idx="105">
                  <c:v>144.39065019721787</c:v>
                </c:pt>
                <c:pt idx="106">
                  <c:v>131.47842726001917</c:v>
                </c:pt>
                <c:pt idx="107">
                  <c:v>127.24189886933584</c:v>
                </c:pt>
                <c:pt idx="108">
                  <c:v>120.181806276323</c:v>
                </c:pt>
                <c:pt idx="109">
                  <c:v>120.15776405405295</c:v>
                </c:pt>
                <c:pt idx="110">
                  <c:v>115.32797704874258</c:v>
                </c:pt>
                <c:pt idx="111">
                  <c:v>112.86367749963807</c:v>
                </c:pt>
                <c:pt idx="112">
                  <c:v>162.92424086577302</c:v>
                </c:pt>
                <c:pt idx="113">
                  <c:v>162.9333378490922</c:v>
                </c:pt>
                <c:pt idx="114">
                  <c:v>163.6152233316019</c:v>
                </c:pt>
                <c:pt idx="115">
                  <c:v>171.21712436834815</c:v>
                </c:pt>
                <c:pt idx="116">
                  <c:v>125.61314365063764</c:v>
                </c:pt>
                <c:pt idx="117">
                  <c:v>125.58454545408196</c:v>
                </c:pt>
                <c:pt idx="118">
                  <c:v>132.82832005885851</c:v>
                </c:pt>
                <c:pt idx="119">
                  <c:v>134.81913143800898</c:v>
                </c:pt>
                <c:pt idx="120">
                  <c:v>135.04530844085704</c:v>
                </c:pt>
                <c:pt idx="121">
                  <c:v>135.01522057182697</c:v>
                </c:pt>
                <c:pt idx="122">
                  <c:v>129.13063810784803</c:v>
                </c:pt>
                <c:pt idx="123">
                  <c:v>126.30357407806518</c:v>
                </c:pt>
                <c:pt idx="124">
                  <c:v>126.39841496380652</c:v>
                </c:pt>
                <c:pt idx="125">
                  <c:v>126.39402048072252</c:v>
                </c:pt>
                <c:pt idx="126">
                  <c:v>132.52285189365625</c:v>
                </c:pt>
                <c:pt idx="127">
                  <c:v>136.23873261089261</c:v>
                </c:pt>
                <c:pt idx="128">
                  <c:v>143.18849864797721</c:v>
                </c:pt>
                <c:pt idx="129">
                  <c:v>143.15645665096409</c:v>
                </c:pt>
                <c:pt idx="130">
                  <c:v>147.16109200714868</c:v>
                </c:pt>
                <c:pt idx="131">
                  <c:v>148.3689392045066</c:v>
                </c:pt>
                <c:pt idx="132">
                  <c:v>146.55267382049149</c:v>
                </c:pt>
                <c:pt idx="133">
                  <c:v>142.34696503328922</c:v>
                </c:pt>
                <c:pt idx="134">
                  <c:v>142.31688183729221</c:v>
                </c:pt>
                <c:pt idx="135">
                  <c:v>136.91246874599778</c:v>
                </c:pt>
                <c:pt idx="136">
                  <c:v>135.12003056531179</c:v>
                </c:pt>
                <c:pt idx="137">
                  <c:v>126.36008921280971</c:v>
                </c:pt>
                <c:pt idx="138">
                  <c:v>126.33487210060993</c:v>
                </c:pt>
                <c:pt idx="139">
                  <c:v>118.91714489724677</c:v>
                </c:pt>
                <c:pt idx="140">
                  <c:v>116.48768842741767</c:v>
                </c:pt>
                <c:pt idx="141">
                  <c:v>114.61992457732006</c:v>
                </c:pt>
                <c:pt idx="142">
                  <c:v>114.59730848701896</c:v>
                </c:pt>
                <c:pt idx="143">
                  <c:v>119.86417914429018</c:v>
                </c:pt>
                <c:pt idx="144">
                  <c:v>124.64989170723432</c:v>
                </c:pt>
                <c:pt idx="145">
                  <c:v>136.84687972453906</c:v>
                </c:pt>
                <c:pt idx="146">
                  <c:v>136.81671304976066</c:v>
                </c:pt>
                <c:pt idx="147">
                  <c:v>142.66762656979444</c:v>
                </c:pt>
                <c:pt idx="148">
                  <c:v>151.27975531738784</c:v>
                </c:pt>
                <c:pt idx="149">
                  <c:v>153.61025980206293</c:v>
                </c:pt>
                <c:pt idx="150">
                  <c:v>158.10029946254775</c:v>
                </c:pt>
                <c:pt idx="151">
                  <c:v>158.06585964580253</c:v>
                </c:pt>
                <c:pt idx="152">
                  <c:v>159.88404679342858</c:v>
                </c:pt>
                <c:pt idx="153">
                  <c:v>160.90662542257627</c:v>
                </c:pt>
                <c:pt idx="154">
                  <c:v>164.11519281090068</c:v>
                </c:pt>
                <c:pt idx="155">
                  <c:v>164.08124283409612</c:v>
                </c:pt>
                <c:pt idx="156">
                  <c:v>168.30946310374128</c:v>
                </c:pt>
                <c:pt idx="157">
                  <c:v>169.45351670644331</c:v>
                </c:pt>
                <c:pt idx="158">
                  <c:v>173.51254102809534</c:v>
                </c:pt>
                <c:pt idx="159">
                  <c:v>173.47901221500257</c:v>
                </c:pt>
                <c:pt idx="160">
                  <c:v>179.3565141238268</c:v>
                </c:pt>
                <c:pt idx="161">
                  <c:v>182.07888504203461</c:v>
                </c:pt>
                <c:pt idx="162">
                  <c:v>193.61873324925278</c:v>
                </c:pt>
                <c:pt idx="163">
                  <c:v>193.63658091830786</c:v>
                </c:pt>
                <c:pt idx="164">
                  <c:v>198.42205802343273</c:v>
                </c:pt>
                <c:pt idx="165">
                  <c:v>207.04458990243404</c:v>
                </c:pt>
                <c:pt idx="166">
                  <c:v>216.10967964737645</c:v>
                </c:pt>
                <c:pt idx="167">
                  <c:v>216.06668762790875</c:v>
                </c:pt>
                <c:pt idx="168">
                  <c:v>230.43828493909169</c:v>
                </c:pt>
                <c:pt idx="169">
                  <c:v>233.76270442520845</c:v>
                </c:pt>
                <c:pt idx="170">
                  <c:v>241.53954959417612</c:v>
                </c:pt>
                <c:pt idx="171">
                  <c:v>241.4897009721312</c:v>
                </c:pt>
                <c:pt idx="172">
                  <c:v>246.4441248809355</c:v>
                </c:pt>
                <c:pt idx="173">
                  <c:v>246.39346683992744</c:v>
                </c:pt>
                <c:pt idx="174">
                  <c:v>248.29820966474875</c:v>
                </c:pt>
                <c:pt idx="175">
                  <c:v>251.9340734674937</c:v>
                </c:pt>
                <c:pt idx="176">
                  <c:v>258.15965194833217</c:v>
                </c:pt>
                <c:pt idx="177">
                  <c:v>258.10461179459111</c:v>
                </c:pt>
                <c:pt idx="178">
                  <c:v>257.05477813302241</c:v>
                </c:pt>
                <c:pt idx="179">
                  <c:v>259.37388595945134</c:v>
                </c:pt>
                <c:pt idx="180">
                  <c:v>259.31693805133909</c:v>
                </c:pt>
                <c:pt idx="181">
                  <c:v>264.12710752453535</c:v>
                </c:pt>
                <c:pt idx="182">
                  <c:v>261.40838903013065</c:v>
                </c:pt>
                <c:pt idx="183">
                  <c:v>261.6214711731489</c:v>
                </c:pt>
                <c:pt idx="184">
                  <c:v>261.56098468679153</c:v>
                </c:pt>
                <c:pt idx="185">
                  <c:v>264.20727262530551</c:v>
                </c:pt>
                <c:pt idx="186">
                  <c:v>264.70099038495385</c:v>
                </c:pt>
                <c:pt idx="187">
                  <c:v>267.5810984810762</c:v>
                </c:pt>
                <c:pt idx="188">
                  <c:v>267.51945436633764</c:v>
                </c:pt>
                <c:pt idx="189">
                  <c:v>268.55214377466206</c:v>
                </c:pt>
                <c:pt idx="190">
                  <c:v>266.23401926076656</c:v>
                </c:pt>
                <c:pt idx="191">
                  <c:v>264.21938382788676</c:v>
                </c:pt>
                <c:pt idx="192">
                  <c:v>264.15620410259908</c:v>
                </c:pt>
                <c:pt idx="193">
                  <c:v>264.829358846856</c:v>
                </c:pt>
                <c:pt idx="194">
                  <c:v>246.37400340032832</c:v>
                </c:pt>
                <c:pt idx="195">
                  <c:v>246.31715052681</c:v>
                </c:pt>
                <c:pt idx="196">
                  <c:v>251.89792866247492</c:v>
                </c:pt>
                <c:pt idx="197">
                  <c:v>256.05664837635589</c:v>
                </c:pt>
                <c:pt idx="198">
                  <c:v>240.55720808543521</c:v>
                </c:pt>
                <c:pt idx="199">
                  <c:v>237.24154808286306</c:v>
                </c:pt>
                <c:pt idx="200">
                  <c:v>237.19100011014717</c:v>
                </c:pt>
                <c:pt idx="201">
                  <c:v>234.49977390454117</c:v>
                </c:pt>
                <c:pt idx="202">
                  <c:v>229.33678992722756</c:v>
                </c:pt>
                <c:pt idx="203">
                  <c:v>226.75187961314901</c:v>
                </c:pt>
                <c:pt idx="204">
                  <c:v>220.83797093787871</c:v>
                </c:pt>
                <c:pt idx="205">
                  <c:v>219.53311065272953</c:v>
                </c:pt>
                <c:pt idx="206">
                  <c:v>217.75329591705059</c:v>
                </c:pt>
                <c:pt idx="207">
                  <c:v>217.70692595574411</c:v>
                </c:pt>
                <c:pt idx="208">
                  <c:v>218.15972403150411</c:v>
                </c:pt>
                <c:pt idx="209">
                  <c:v>215.9432069030523</c:v>
                </c:pt>
                <c:pt idx="210">
                  <c:v>223.29288390805829</c:v>
                </c:pt>
                <c:pt idx="211">
                  <c:v>223.24551189890076</c:v>
                </c:pt>
                <c:pt idx="212">
                  <c:v>226.42154466696076</c:v>
                </c:pt>
                <c:pt idx="213">
                  <c:v>231.67547328973654</c:v>
                </c:pt>
                <c:pt idx="214">
                  <c:v>243.11689099020509</c:v>
                </c:pt>
                <c:pt idx="215">
                  <c:v>258.89341492899234</c:v>
                </c:pt>
                <c:pt idx="216">
                  <c:v>261.17273753963053</c:v>
                </c:pt>
                <c:pt idx="217">
                  <c:v>277.33725574138646</c:v>
                </c:pt>
                <c:pt idx="218">
                  <c:v>277.2713909528153</c:v>
                </c:pt>
                <c:pt idx="219">
                  <c:v>263.28556348492401</c:v>
                </c:pt>
                <c:pt idx="220">
                  <c:v>262.18088677713683</c:v>
                </c:pt>
                <c:pt idx="221">
                  <c:v>262.11530305404625</c:v>
                </c:pt>
                <c:pt idx="222">
                  <c:v>261.55163602652937</c:v>
                </c:pt>
                <c:pt idx="223">
                  <c:v>215.50739170683897</c:v>
                </c:pt>
                <c:pt idx="224">
                  <c:v>215.45775899697273</c:v>
                </c:pt>
                <c:pt idx="225">
                  <c:v>256.4793773737191</c:v>
                </c:pt>
                <c:pt idx="226">
                  <c:v>247.89742017035735</c:v>
                </c:pt>
                <c:pt idx="227">
                  <c:v>247.83647771455401</c:v>
                </c:pt>
                <c:pt idx="228">
                  <c:v>246.2872974457641</c:v>
                </c:pt>
                <c:pt idx="229">
                  <c:v>238.68138802844629</c:v>
                </c:pt>
                <c:pt idx="230">
                  <c:v>225.61125186738124</c:v>
                </c:pt>
                <c:pt idx="231">
                  <c:v>225.55781553638204</c:v>
                </c:pt>
                <c:pt idx="232">
                  <c:v>223.89680510952547</c:v>
                </c:pt>
                <c:pt idx="233">
                  <c:v>225.94996944318086</c:v>
                </c:pt>
                <c:pt idx="234">
                  <c:v>218.68689721309167</c:v>
                </c:pt>
                <c:pt idx="235">
                  <c:v>218.63787888478481</c:v>
                </c:pt>
                <c:pt idx="236">
                  <c:v>218.33888981965455</c:v>
                </c:pt>
                <c:pt idx="237">
                  <c:v>202.60285206450078</c:v>
                </c:pt>
                <c:pt idx="238">
                  <c:v>197.20602645962563</c:v>
                </c:pt>
                <c:pt idx="239">
                  <c:v>197.16349579422916</c:v>
                </c:pt>
                <c:pt idx="240">
                  <c:v>194.35455725316538</c:v>
                </c:pt>
                <c:pt idx="241">
                  <c:v>192.54548106889632</c:v>
                </c:pt>
                <c:pt idx="242">
                  <c:v>184.93620872568323</c:v>
                </c:pt>
                <c:pt idx="243">
                  <c:v>184.89844323273169</c:v>
                </c:pt>
                <c:pt idx="244">
                  <c:v>181.87414997678911</c:v>
                </c:pt>
                <c:pt idx="245">
                  <c:v>179.99017970973389</c:v>
                </c:pt>
                <c:pt idx="246">
                  <c:v>180.52214837614892</c:v>
                </c:pt>
                <c:pt idx="247">
                  <c:v>175.92954778924587</c:v>
                </c:pt>
                <c:pt idx="248">
                  <c:v>175.89357252766143</c:v>
                </c:pt>
                <c:pt idx="249">
                  <c:v>170.91974158146724</c:v>
                </c:pt>
                <c:pt idx="250">
                  <c:v>171.05018438514838</c:v>
                </c:pt>
                <c:pt idx="251">
                  <c:v>169.03827521352596</c:v>
                </c:pt>
                <c:pt idx="252">
                  <c:v>161.1115979826279</c:v>
                </c:pt>
                <c:pt idx="253">
                  <c:v>161.08209335614833</c:v>
                </c:pt>
                <c:pt idx="254">
                  <c:v>156.20184856032915</c:v>
                </c:pt>
                <c:pt idx="255">
                  <c:v>155.5838712407259</c:v>
                </c:pt>
                <c:pt idx="256">
                  <c:v>153.07215136534612</c:v>
                </c:pt>
                <c:pt idx="257">
                  <c:v>153.04505289832417</c:v>
                </c:pt>
                <c:pt idx="258">
                  <c:v>152.51648696038603</c:v>
                </c:pt>
                <c:pt idx="259">
                  <c:v>153.41852176636331</c:v>
                </c:pt>
                <c:pt idx="260">
                  <c:v>153.0573582449648</c:v>
                </c:pt>
                <c:pt idx="261">
                  <c:v>154.35948312568706</c:v>
                </c:pt>
                <c:pt idx="262">
                  <c:v>154.10816367108654</c:v>
                </c:pt>
                <c:pt idx="263">
                  <c:v>151.32273299530613</c:v>
                </c:pt>
                <c:pt idx="264">
                  <c:v>151.29657048476852</c:v>
                </c:pt>
                <c:pt idx="265">
                  <c:v>144.0314421681102</c:v>
                </c:pt>
                <c:pt idx="266">
                  <c:v>138.44202493694601</c:v>
                </c:pt>
                <c:pt idx="267">
                  <c:v>127.13286683369851</c:v>
                </c:pt>
                <c:pt idx="268">
                  <c:v>127.11105813832188</c:v>
                </c:pt>
                <c:pt idx="269">
                  <c:v>116.33596984870996</c:v>
                </c:pt>
                <c:pt idx="270">
                  <c:v>175.81638850345809</c:v>
                </c:pt>
                <c:pt idx="271">
                  <c:v>167.60831113338963</c:v>
                </c:pt>
                <c:pt idx="272">
                  <c:v>167.61833947652948</c:v>
                </c:pt>
                <c:pt idx="273">
                  <c:v>150.44245777012654</c:v>
                </c:pt>
                <c:pt idx="274">
                  <c:v>147.04630228569445</c:v>
                </c:pt>
                <c:pt idx="275">
                  <c:v>139.60450397660048</c:v>
                </c:pt>
                <c:pt idx="276">
                  <c:v>139.61880061340023</c:v>
                </c:pt>
                <c:pt idx="277">
                  <c:v>135.82055735672409</c:v>
                </c:pt>
                <c:pt idx="278">
                  <c:v>134.89221687560658</c:v>
                </c:pt>
                <c:pt idx="279">
                  <c:v>134.25147096432732</c:v>
                </c:pt>
                <c:pt idx="280">
                  <c:v>134.26758967061016</c:v>
                </c:pt>
                <c:pt idx="281">
                  <c:v>133.70353892050261</c:v>
                </c:pt>
                <c:pt idx="282">
                  <c:v>133.10418816000868</c:v>
                </c:pt>
                <c:pt idx="283">
                  <c:v>138.75181406961798</c:v>
                </c:pt>
                <c:pt idx="284">
                  <c:v>137.65061274530839</c:v>
                </c:pt>
                <c:pt idx="285">
                  <c:v>137.66566965434782</c:v>
                </c:pt>
                <c:pt idx="286">
                  <c:v>166.42385635099006</c:v>
                </c:pt>
                <c:pt idx="287">
                  <c:v>141.27106459738809</c:v>
                </c:pt>
                <c:pt idx="288">
                  <c:v>237.89044344922678</c:v>
                </c:pt>
                <c:pt idx="289">
                  <c:v>237.84847717745853</c:v>
                </c:pt>
                <c:pt idx="290">
                  <c:v>214.8750690027839</c:v>
                </c:pt>
                <c:pt idx="291">
                  <c:v>214.90314952864867</c:v>
                </c:pt>
                <c:pt idx="292">
                  <c:v>211.31535100062743</c:v>
                </c:pt>
                <c:pt idx="293">
                  <c:v>211.27878595964327</c:v>
                </c:pt>
                <c:pt idx="294">
                  <c:v>211.24226528328612</c:v>
                </c:pt>
                <c:pt idx="295">
                  <c:v>189.88501589018446</c:v>
                </c:pt>
                <c:pt idx="296">
                  <c:v>189.85430284413837</c:v>
                </c:pt>
                <c:pt idx="297">
                  <c:v>183.06034301954401</c:v>
                </c:pt>
                <c:pt idx="298">
                  <c:v>177.45932426677044</c:v>
                </c:pt>
                <c:pt idx="299">
                  <c:v>148.34278914903047</c:v>
                </c:pt>
                <c:pt idx="300">
                  <c:v>202.35594075975223</c:v>
                </c:pt>
                <c:pt idx="301">
                  <c:v>183.82473757756978</c:v>
                </c:pt>
                <c:pt idx="302">
                  <c:v>183.83627755233073</c:v>
                </c:pt>
                <c:pt idx="303">
                  <c:v>184.53553092032934</c:v>
                </c:pt>
                <c:pt idx="304">
                  <c:v>185.96465766280585</c:v>
                </c:pt>
                <c:pt idx="305">
                  <c:v>181.53548434164776</c:v>
                </c:pt>
                <c:pt idx="306">
                  <c:v>179.67212043942939</c:v>
                </c:pt>
                <c:pt idx="307">
                  <c:v>178.22072147616834</c:v>
                </c:pt>
                <c:pt idx="308">
                  <c:v>178.13207360194892</c:v>
                </c:pt>
                <c:pt idx="309">
                  <c:v>178.14469271614743</c:v>
                </c:pt>
                <c:pt idx="310">
                  <c:v>176.0653689023892</c:v>
                </c:pt>
                <c:pt idx="311">
                  <c:v>184.49007454113743</c:v>
                </c:pt>
                <c:pt idx="312">
                  <c:v>194.90320671461015</c:v>
                </c:pt>
                <c:pt idx="313">
                  <c:v>194.91204588167645</c:v>
                </c:pt>
                <c:pt idx="314">
                  <c:v>191.75590038189736</c:v>
                </c:pt>
                <c:pt idx="315">
                  <c:v>190.42504123232968</c:v>
                </c:pt>
                <c:pt idx="316">
                  <c:v>190.43392402941694</c:v>
                </c:pt>
                <c:pt idx="317">
                  <c:v>122.94186685493543</c:v>
                </c:pt>
                <c:pt idx="318">
                  <c:v>190.68179397646225</c:v>
                </c:pt>
                <c:pt idx="319">
                  <c:v>175.89924153804421</c:v>
                </c:pt>
                <c:pt idx="320">
                  <c:v>175.90958473200303</c:v>
                </c:pt>
                <c:pt idx="321">
                  <c:v>170.38449381257271</c:v>
                </c:pt>
                <c:pt idx="322">
                  <c:v>169.93399735523562</c:v>
                </c:pt>
                <c:pt idx="323">
                  <c:v>163.13972346272851</c:v>
                </c:pt>
                <c:pt idx="324">
                  <c:v>165.70053690196849</c:v>
                </c:pt>
                <c:pt idx="325">
                  <c:v>155.29502851065379</c:v>
                </c:pt>
                <c:pt idx="326">
                  <c:v>167.63399838507036</c:v>
                </c:pt>
                <c:pt idx="327">
                  <c:v>167.64521113489988</c:v>
                </c:pt>
                <c:pt idx="328">
                  <c:v>177.74674062628699</c:v>
                </c:pt>
                <c:pt idx="329">
                  <c:v>168.48933004418487</c:v>
                </c:pt>
                <c:pt idx="330">
                  <c:v>117.78093108788991</c:v>
                </c:pt>
                <c:pt idx="331">
                  <c:v>117.7607233986861</c:v>
                </c:pt>
                <c:pt idx="332">
                  <c:v>124.81842432054999</c:v>
                </c:pt>
                <c:pt idx="333">
                  <c:v>131.71012538974875</c:v>
                </c:pt>
                <c:pt idx="334">
                  <c:v>134.2875212352491</c:v>
                </c:pt>
                <c:pt idx="335">
                  <c:v>134.26646838477922</c:v>
                </c:pt>
                <c:pt idx="336">
                  <c:v>134.11220773614383</c:v>
                </c:pt>
                <c:pt idx="337">
                  <c:v>129.40438493063675</c:v>
                </c:pt>
                <c:pt idx="338">
                  <c:v>123.42342661066571</c:v>
                </c:pt>
                <c:pt idx="339">
                  <c:v>123.40432638923031</c:v>
                </c:pt>
                <c:pt idx="340">
                  <c:v>119.49130085682133</c:v>
                </c:pt>
                <c:pt idx="341">
                  <c:v>120.12945933388255</c:v>
                </c:pt>
                <c:pt idx="342">
                  <c:v>120.34843071947769</c:v>
                </c:pt>
                <c:pt idx="343">
                  <c:v>120.3288205170313</c:v>
                </c:pt>
                <c:pt idx="344">
                  <c:v>115.8344659303666</c:v>
                </c:pt>
                <c:pt idx="345">
                  <c:v>115.34121234057221</c:v>
                </c:pt>
                <c:pt idx="346">
                  <c:v>115.35881170782612</c:v>
                </c:pt>
                <c:pt idx="347">
                  <c:v>115.34207039084558</c:v>
                </c:pt>
                <c:pt idx="348">
                  <c:v>108.40922116814717</c:v>
                </c:pt>
                <c:pt idx="349">
                  <c:v>104.98128585479138</c:v>
                </c:pt>
                <c:pt idx="350">
                  <c:v>103.28661569888106</c:v>
                </c:pt>
                <c:pt idx="351">
                  <c:v>103.2735815015121</c:v>
                </c:pt>
                <c:pt idx="352">
                  <c:v>114.50268762278515</c:v>
                </c:pt>
                <c:pt idx="353">
                  <c:v>126.16648439370135</c:v>
                </c:pt>
                <c:pt idx="354">
                  <c:v>149.44368098598591</c:v>
                </c:pt>
                <c:pt idx="355">
                  <c:v>149.41885025916383</c:v>
                </c:pt>
                <c:pt idx="356">
                  <c:v>152.17963010345107</c:v>
                </c:pt>
                <c:pt idx="357">
                  <c:v>153.84127360161028</c:v>
                </c:pt>
                <c:pt idx="358">
                  <c:v>197.47360140252354</c:v>
                </c:pt>
                <c:pt idx="359">
                  <c:v>162.19410864617407</c:v>
                </c:pt>
                <c:pt idx="360">
                  <c:v>162.16869515283278</c:v>
                </c:pt>
                <c:pt idx="361">
                  <c:v>128.03666056530739</c:v>
                </c:pt>
                <c:pt idx="362">
                  <c:v>181.57008836296967</c:v>
                </c:pt>
                <c:pt idx="363">
                  <c:v>181.53362428220746</c:v>
                </c:pt>
                <c:pt idx="364">
                  <c:v>206.04892981035681</c:v>
                </c:pt>
                <c:pt idx="365">
                  <c:v>206.00991271636113</c:v>
                </c:pt>
                <c:pt idx="366">
                  <c:v>215.14047759842288</c:v>
                </c:pt>
                <c:pt idx="367">
                  <c:v>232.01235885644172</c:v>
                </c:pt>
                <c:pt idx="368">
                  <c:v>264.18906698926719</c:v>
                </c:pt>
                <c:pt idx="369">
                  <c:v>264.13225227589101</c:v>
                </c:pt>
                <c:pt idx="370">
                  <c:v>286.90675671816194</c:v>
                </c:pt>
                <c:pt idx="371">
                  <c:v>279.76766816233379</c:v>
                </c:pt>
                <c:pt idx="372">
                  <c:v>198.75477703805817</c:v>
                </c:pt>
                <c:pt idx="373">
                  <c:v>198.7201768811905</c:v>
                </c:pt>
                <c:pt idx="374">
                  <c:v>172.75522323542927</c:v>
                </c:pt>
                <c:pt idx="375">
                  <c:v>169.04554575477803</c:v>
                </c:pt>
                <c:pt idx="376">
                  <c:v>177.82590770767723</c:v>
                </c:pt>
                <c:pt idx="377">
                  <c:v>177.78980668543457</c:v>
                </c:pt>
                <c:pt idx="378">
                  <c:v>175.84144849161876</c:v>
                </c:pt>
                <c:pt idx="379">
                  <c:v>196.75359748757637</c:v>
                </c:pt>
                <c:pt idx="380">
                  <c:v>196.76431245090913</c:v>
                </c:pt>
                <c:pt idx="381">
                  <c:v>200.99719864670209</c:v>
                </c:pt>
                <c:pt idx="382">
                  <c:v>208.19932310048529</c:v>
                </c:pt>
                <c:pt idx="383">
                  <c:v>208.78032829151269</c:v>
                </c:pt>
                <c:pt idx="384">
                  <c:v>205.6795033062711</c:v>
                </c:pt>
                <c:pt idx="385">
                  <c:v>205.6902202945318</c:v>
                </c:pt>
                <c:pt idx="386">
                  <c:v>204.17789876565999</c:v>
                </c:pt>
                <c:pt idx="387">
                  <c:v>199.05303860457477</c:v>
                </c:pt>
                <c:pt idx="388">
                  <c:v>196.80589767493814</c:v>
                </c:pt>
                <c:pt idx="389">
                  <c:v>188.50177865050006</c:v>
                </c:pt>
                <c:pt idx="390">
                  <c:v>188.51439050891321</c:v>
                </c:pt>
                <c:pt idx="391">
                  <c:v>188.15611699882305</c:v>
                </c:pt>
                <c:pt idx="392">
                  <c:v>188.16028558164979</c:v>
                </c:pt>
                <c:pt idx="393">
                  <c:v>189.06929543465222</c:v>
                </c:pt>
                <c:pt idx="394">
                  <c:v>162.29139569349377</c:v>
                </c:pt>
                <c:pt idx="395">
                  <c:v>162.3016165211377</c:v>
                </c:pt>
                <c:pt idx="396">
                  <c:v>123.36205371368033</c:v>
                </c:pt>
                <c:pt idx="397">
                  <c:v>124.26680557821902</c:v>
                </c:pt>
                <c:pt idx="398">
                  <c:v>124.22112158291078</c:v>
                </c:pt>
                <c:pt idx="399">
                  <c:v>124.20304010989355</c:v>
                </c:pt>
                <c:pt idx="400">
                  <c:v>119.62430693493988</c:v>
                </c:pt>
                <c:pt idx="401">
                  <c:v>116.26103513563044</c:v>
                </c:pt>
                <c:pt idx="402">
                  <c:v>175.98598923109091</c:v>
                </c:pt>
                <c:pt idx="403">
                  <c:v>175.99614382770133</c:v>
                </c:pt>
                <c:pt idx="404">
                  <c:v>120.89212776745978</c:v>
                </c:pt>
                <c:pt idx="405">
                  <c:v>132.10545555009176</c:v>
                </c:pt>
                <c:pt idx="406">
                  <c:v>145.21731984780874</c:v>
                </c:pt>
                <c:pt idx="407">
                  <c:v>145.19526515257587</c:v>
                </c:pt>
                <c:pt idx="408">
                  <c:v>155.59754492497999</c:v>
                </c:pt>
                <c:pt idx="409">
                  <c:v>157.09456352642715</c:v>
                </c:pt>
                <c:pt idx="410">
                  <c:v>156.40842603003679</c:v>
                </c:pt>
                <c:pt idx="411">
                  <c:v>156.38420503695096</c:v>
                </c:pt>
                <c:pt idx="412">
                  <c:v>156.5218179645754</c:v>
                </c:pt>
                <c:pt idx="413">
                  <c:v>158.78847589912687</c:v>
                </c:pt>
                <c:pt idx="414">
                  <c:v>156.32275478886265</c:v>
                </c:pt>
                <c:pt idx="415">
                  <c:v>156.30003366158383</c:v>
                </c:pt>
                <c:pt idx="416">
                  <c:v>152.81844870037432</c:v>
                </c:pt>
                <c:pt idx="417">
                  <c:v>150.03436129897008</c:v>
                </c:pt>
                <c:pt idx="418">
                  <c:v>149.53913816488736</c:v>
                </c:pt>
                <c:pt idx="419">
                  <c:v>149.51693322431785</c:v>
                </c:pt>
                <c:pt idx="420">
                  <c:v>149.74248157989939</c:v>
                </c:pt>
                <c:pt idx="421">
                  <c:v>147.78811552699352</c:v>
                </c:pt>
                <c:pt idx="422">
                  <c:v>147.41645168815867</c:v>
                </c:pt>
                <c:pt idx="423">
                  <c:v>147.39385821611401</c:v>
                </c:pt>
                <c:pt idx="424">
                  <c:v>147.99647935469525</c:v>
                </c:pt>
                <c:pt idx="425">
                  <c:v>144.95320648937613</c:v>
                </c:pt>
                <c:pt idx="426">
                  <c:v>148.55357246685733</c:v>
                </c:pt>
                <c:pt idx="427">
                  <c:v>148.52965347977261</c:v>
                </c:pt>
                <c:pt idx="428">
                  <c:v>150.85251161043956</c:v>
                </c:pt>
                <c:pt idx="429">
                  <c:v>142.75074490341342</c:v>
                </c:pt>
                <c:pt idx="430">
                  <c:v>154.2394140213444</c:v>
                </c:pt>
                <c:pt idx="431">
                  <c:v>154.21683175075773</c:v>
                </c:pt>
                <c:pt idx="432">
                  <c:v>153.57163968518122</c:v>
                </c:pt>
                <c:pt idx="433">
                  <c:v>151.60537125305524</c:v>
                </c:pt>
                <c:pt idx="434">
                  <c:v>151.58215375551879</c:v>
                </c:pt>
                <c:pt idx="435">
                  <c:v>128.93769320027403</c:v>
                </c:pt>
                <c:pt idx="436">
                  <c:v>147.94277555787318</c:v>
                </c:pt>
                <c:pt idx="437">
                  <c:v>147.91954746322915</c:v>
                </c:pt>
                <c:pt idx="438">
                  <c:v>134.38787892711693</c:v>
                </c:pt>
                <c:pt idx="439">
                  <c:v>134.1472996497746</c:v>
                </c:pt>
                <c:pt idx="440">
                  <c:v>129.28593012434669</c:v>
                </c:pt>
                <c:pt idx="441">
                  <c:v>129.26810218104589</c:v>
                </c:pt>
                <c:pt idx="442">
                  <c:v>129.82918443274397</c:v>
                </c:pt>
                <c:pt idx="443">
                  <c:v>134.06087463474955</c:v>
                </c:pt>
                <c:pt idx="444">
                  <c:v>132.79550886953328</c:v>
                </c:pt>
                <c:pt idx="445">
                  <c:v>132.77511930485323</c:v>
                </c:pt>
                <c:pt idx="446">
                  <c:v>128.43781556358815</c:v>
                </c:pt>
                <c:pt idx="447">
                  <c:v>126.68691032040404</c:v>
                </c:pt>
                <c:pt idx="448">
                  <c:v>130.87407272743414</c:v>
                </c:pt>
                <c:pt idx="449">
                  <c:v>128.49024264551662</c:v>
                </c:pt>
                <c:pt idx="450">
                  <c:v>128.47222974650668</c:v>
                </c:pt>
                <c:pt idx="451">
                  <c:v>127.67609621390885</c:v>
                </c:pt>
                <c:pt idx="452">
                  <c:v>135.23910375799454</c:v>
                </c:pt>
                <c:pt idx="453">
                  <c:v>136.40305683726999</c:v>
                </c:pt>
                <c:pt idx="454">
                  <c:v>140.18627146340827</c:v>
                </c:pt>
                <c:pt idx="455">
                  <c:v>140.16696388664869</c:v>
                </c:pt>
                <c:pt idx="456">
                  <c:v>135.69345810628619</c:v>
                </c:pt>
                <c:pt idx="457">
                  <c:v>146.01621360522722</c:v>
                </c:pt>
                <c:pt idx="458">
                  <c:v>151.27872631722644</c:v>
                </c:pt>
                <c:pt idx="459">
                  <c:v>159.15251046801507</c:v>
                </c:pt>
                <c:pt idx="460">
                  <c:v>159.12902269748744</c:v>
                </c:pt>
                <c:pt idx="461">
                  <c:v>154.49015093363761</c:v>
                </c:pt>
                <c:pt idx="462">
                  <c:v>156.82636851241907</c:v>
                </c:pt>
                <c:pt idx="463">
                  <c:v>157.64833253493651</c:v>
                </c:pt>
                <c:pt idx="464">
                  <c:v>157.62455143871554</c:v>
                </c:pt>
                <c:pt idx="465">
                  <c:v>152.69070106334581</c:v>
                </c:pt>
                <c:pt idx="466">
                  <c:v>152.2807528003701</c:v>
                </c:pt>
                <c:pt idx="467">
                  <c:v>156.08400995410059</c:v>
                </c:pt>
                <c:pt idx="468">
                  <c:v>156.06013269985752</c:v>
                </c:pt>
                <c:pt idx="469">
                  <c:v>163.67062399901155</c:v>
                </c:pt>
                <c:pt idx="470">
                  <c:v>160.26770116663636</c:v>
                </c:pt>
                <c:pt idx="471">
                  <c:v>160.24185053574283</c:v>
                </c:pt>
                <c:pt idx="472">
                  <c:v>166.70070946038507</c:v>
                </c:pt>
                <c:pt idx="473">
                  <c:v>175.86924890881366</c:v>
                </c:pt>
                <c:pt idx="474">
                  <c:v>175.8423691322445</c:v>
                </c:pt>
                <c:pt idx="475">
                  <c:v>181.22445524635106</c:v>
                </c:pt>
                <c:pt idx="476">
                  <c:v>195.0763726456405</c:v>
                </c:pt>
                <c:pt idx="477">
                  <c:v>186.82309523879366</c:v>
                </c:pt>
                <c:pt idx="478">
                  <c:v>179.48527550378861</c:v>
                </c:pt>
                <c:pt idx="479">
                  <c:v>179.45970271551835</c:v>
                </c:pt>
                <c:pt idx="480">
                  <c:v>174.77934685856752</c:v>
                </c:pt>
                <c:pt idx="481">
                  <c:v>148.22156008756178</c:v>
                </c:pt>
                <c:pt idx="482">
                  <c:v>151.92681644097118</c:v>
                </c:pt>
                <c:pt idx="483">
                  <c:v>147.79438252424262</c:v>
                </c:pt>
                <c:pt idx="484">
                  <c:v>147.77261613511439</c:v>
                </c:pt>
                <c:pt idx="485">
                  <c:v>145.19343680992802</c:v>
                </c:pt>
                <c:pt idx="486">
                  <c:v>151.0067005884292</c:v>
                </c:pt>
                <c:pt idx="487">
                  <c:v>146.14037991008183</c:v>
                </c:pt>
                <c:pt idx="488">
                  <c:v>148.46157094571635</c:v>
                </c:pt>
                <c:pt idx="489">
                  <c:v>148.4398363521147</c:v>
                </c:pt>
                <c:pt idx="490">
                  <c:v>151.39266297259834</c:v>
                </c:pt>
                <c:pt idx="491">
                  <c:v>148.38837244039919</c:v>
                </c:pt>
                <c:pt idx="492">
                  <c:v>152.08316158336626</c:v>
                </c:pt>
                <c:pt idx="493">
                  <c:v>130.22184061086929</c:v>
                </c:pt>
                <c:pt idx="494">
                  <c:v>130.20398429230096</c:v>
                </c:pt>
                <c:pt idx="495">
                  <c:v>121.41069099138886</c:v>
                </c:pt>
                <c:pt idx="496">
                  <c:v>121.39860751701868</c:v>
                </c:pt>
                <c:pt idx="497">
                  <c:v>117.38620237030128</c:v>
                </c:pt>
                <c:pt idx="498">
                  <c:v>115.91750663675151</c:v>
                </c:pt>
                <c:pt idx="499">
                  <c:v>113.68590314475333</c:v>
                </c:pt>
                <c:pt idx="500">
                  <c:v>114.04670068549133</c:v>
                </c:pt>
                <c:pt idx="501">
                  <c:v>115.94204364069329</c:v>
                </c:pt>
                <c:pt idx="502">
                  <c:v>115.93013433211624</c:v>
                </c:pt>
                <c:pt idx="503">
                  <c:v>119.69100713092989</c:v>
                </c:pt>
                <c:pt idx="504">
                  <c:v>117.56234285110105</c:v>
                </c:pt>
                <c:pt idx="505">
                  <c:v>110.59111004097794</c:v>
                </c:pt>
                <c:pt idx="506">
                  <c:v>110.57891136464816</c:v>
                </c:pt>
                <c:pt idx="507">
                  <c:v>105.15113597964685</c:v>
                </c:pt>
                <c:pt idx="508">
                  <c:v>112.92270076610471</c:v>
                </c:pt>
                <c:pt idx="509">
                  <c:v>114.15578340238685</c:v>
                </c:pt>
                <c:pt idx="510">
                  <c:v>117.64709863747882</c:v>
                </c:pt>
                <c:pt idx="511">
                  <c:v>117.65732695357795</c:v>
                </c:pt>
                <c:pt idx="512">
                  <c:v>118.49113448119398</c:v>
                </c:pt>
                <c:pt idx="513">
                  <c:v>115.13135480114173</c:v>
                </c:pt>
                <c:pt idx="514">
                  <c:v>107.25720608077084</c:v>
                </c:pt>
                <c:pt idx="515">
                  <c:v>107.2450814880623</c:v>
                </c:pt>
                <c:pt idx="516">
                  <c:v>117.67160823525607</c:v>
                </c:pt>
                <c:pt idx="517">
                  <c:v>115.05746599199468</c:v>
                </c:pt>
                <c:pt idx="518">
                  <c:v>172.92774552202908</c:v>
                </c:pt>
                <c:pt idx="519">
                  <c:v>172.93803531623598</c:v>
                </c:pt>
                <c:pt idx="520">
                  <c:v>108.66290921346666</c:v>
                </c:pt>
                <c:pt idx="521">
                  <c:v>175.44392355908272</c:v>
                </c:pt>
                <c:pt idx="522">
                  <c:v>119.82506647903264</c:v>
                </c:pt>
                <c:pt idx="523">
                  <c:v>119.80953301983978</c:v>
                </c:pt>
                <c:pt idx="524">
                  <c:v>91.284606315042566</c:v>
                </c:pt>
                <c:pt idx="525">
                  <c:v>109.62383519828562</c:v>
                </c:pt>
                <c:pt idx="526">
                  <c:v>109.61249302701637</c:v>
                </c:pt>
                <c:pt idx="527">
                  <c:v>111.58792848831554</c:v>
                </c:pt>
                <c:pt idx="528">
                  <c:v>113.0770699005021</c:v>
                </c:pt>
                <c:pt idx="529">
                  <c:v>129.56009576220833</c:v>
                </c:pt>
                <c:pt idx="530">
                  <c:v>134.30699590423501</c:v>
                </c:pt>
                <c:pt idx="531">
                  <c:v>122.80168097104885</c:v>
                </c:pt>
                <c:pt idx="532">
                  <c:v>122.78572422869179</c:v>
                </c:pt>
                <c:pt idx="533">
                  <c:v>141.32527017627348</c:v>
                </c:pt>
                <c:pt idx="534">
                  <c:v>148.09912159319356</c:v>
                </c:pt>
                <c:pt idx="535">
                  <c:v>117.20282663927972</c:v>
                </c:pt>
                <c:pt idx="536">
                  <c:v>117.18881754300882</c:v>
                </c:pt>
                <c:pt idx="537">
                  <c:v>151.06171421908951</c:v>
                </c:pt>
                <c:pt idx="538">
                  <c:v>142.57852680140513</c:v>
                </c:pt>
                <c:pt idx="539">
                  <c:v>142.55676162739212</c:v>
                </c:pt>
                <c:pt idx="540">
                  <c:v>138.779746340911</c:v>
                </c:pt>
                <c:pt idx="541">
                  <c:v>166.21449836596329</c:v>
                </c:pt>
                <c:pt idx="542">
                  <c:v>176.0801874860089</c:v>
                </c:pt>
                <c:pt idx="543">
                  <c:v>185.29789637056481</c:v>
                </c:pt>
                <c:pt idx="544">
                  <c:v>185.27485663933982</c:v>
                </c:pt>
                <c:pt idx="545">
                  <c:v>198.54012014214359</c:v>
                </c:pt>
                <c:pt idx="546">
                  <c:v>203.48786171502834</c:v>
                </c:pt>
                <c:pt idx="547">
                  <c:v>203.45994817174835</c:v>
                </c:pt>
                <c:pt idx="548">
                  <c:v>204.34023414252286</c:v>
                </c:pt>
                <c:pt idx="549">
                  <c:v>200.40013097070977</c:v>
                </c:pt>
                <c:pt idx="550">
                  <c:v>203.94719508815211</c:v>
                </c:pt>
                <c:pt idx="551">
                  <c:v>193.37853236917121</c:v>
                </c:pt>
                <c:pt idx="552">
                  <c:v>193.39005797509853</c:v>
                </c:pt>
                <c:pt idx="553">
                  <c:v>196.62761472163035</c:v>
                </c:pt>
                <c:pt idx="554">
                  <c:v>199.04575469777473</c:v>
                </c:pt>
                <c:pt idx="555">
                  <c:v>200.93590053334037</c:v>
                </c:pt>
                <c:pt idx="556">
                  <c:v>200.90426923347007</c:v>
                </c:pt>
                <c:pt idx="557">
                  <c:v>198.25098795999855</c:v>
                </c:pt>
                <c:pt idx="558">
                  <c:v>198.30010942279904</c:v>
                </c:pt>
                <c:pt idx="559">
                  <c:v>196.86257180958111</c:v>
                </c:pt>
                <c:pt idx="560">
                  <c:v>196.83247822595055</c:v>
                </c:pt>
                <c:pt idx="561">
                  <c:v>189.56066754517965</c:v>
                </c:pt>
                <c:pt idx="562">
                  <c:v>187.32528719092545</c:v>
                </c:pt>
                <c:pt idx="563">
                  <c:v>186.10438108573564</c:v>
                </c:pt>
                <c:pt idx="564">
                  <c:v>184.32256455950221</c:v>
                </c:pt>
                <c:pt idx="565">
                  <c:v>177.74085951706164</c:v>
                </c:pt>
                <c:pt idx="566">
                  <c:v>177.71364045016745</c:v>
                </c:pt>
                <c:pt idx="567">
                  <c:v>172.98797308724568</c:v>
                </c:pt>
                <c:pt idx="568">
                  <c:v>173.89200602864705</c:v>
                </c:pt>
                <c:pt idx="569">
                  <c:v>169.80895512341104</c:v>
                </c:pt>
                <c:pt idx="570">
                  <c:v>164.50683292739109</c:v>
                </c:pt>
                <c:pt idx="571">
                  <c:v>153.6811434860424</c:v>
                </c:pt>
                <c:pt idx="572">
                  <c:v>153.65760847918659</c:v>
                </c:pt>
                <c:pt idx="573">
                  <c:v>149.67934936408429</c:v>
                </c:pt>
                <c:pt idx="574">
                  <c:v>149.35831470233293</c:v>
                </c:pt>
                <c:pt idx="575">
                  <c:v>153.81933419823793</c:v>
                </c:pt>
                <c:pt idx="576">
                  <c:v>150.36893002289821</c:v>
                </c:pt>
                <c:pt idx="577">
                  <c:v>147.85470138395664</c:v>
                </c:pt>
                <c:pt idx="578">
                  <c:v>140.02796623892795</c:v>
                </c:pt>
                <c:pt idx="579">
                  <c:v>140.00962171430533</c:v>
                </c:pt>
                <c:pt idx="580">
                  <c:v>137.42054806069075</c:v>
                </c:pt>
                <c:pt idx="581">
                  <c:v>133.44811062536667</c:v>
                </c:pt>
                <c:pt idx="582">
                  <c:v>130.46199896155326</c:v>
                </c:pt>
                <c:pt idx="583">
                  <c:v>127.23366022321919</c:v>
                </c:pt>
                <c:pt idx="584">
                  <c:v>127.21840336050421</c:v>
                </c:pt>
                <c:pt idx="585">
                  <c:v>126.5998728206021</c:v>
                </c:pt>
                <c:pt idx="586">
                  <c:v>124.59983751203988</c:v>
                </c:pt>
                <c:pt idx="587">
                  <c:v>125.99717122539407</c:v>
                </c:pt>
                <c:pt idx="588">
                  <c:v>133.89030669283019</c:v>
                </c:pt>
                <c:pt idx="589">
                  <c:v>131.62764414853905</c:v>
                </c:pt>
                <c:pt idx="590">
                  <c:v>127.64436287039896</c:v>
                </c:pt>
                <c:pt idx="591">
                  <c:v>127.62937022792592</c:v>
                </c:pt>
                <c:pt idx="592">
                  <c:v>130.43040543324122</c:v>
                </c:pt>
                <c:pt idx="593">
                  <c:v>141.442256521498</c:v>
                </c:pt>
                <c:pt idx="594">
                  <c:v>148.54567783704223</c:v>
                </c:pt>
                <c:pt idx="595">
                  <c:v>148.53096669811123</c:v>
                </c:pt>
                <c:pt idx="596">
                  <c:v>159.52700008059614</c:v>
                </c:pt>
                <c:pt idx="597">
                  <c:v>159.12055950198626</c:v>
                </c:pt>
                <c:pt idx="598">
                  <c:v>173.88349218504163</c:v>
                </c:pt>
                <c:pt idx="599">
                  <c:v>173.86280559544983</c:v>
                </c:pt>
                <c:pt idx="600">
                  <c:v>182.5006757621959</c:v>
                </c:pt>
                <c:pt idx="601">
                  <c:v>188.21773138521047</c:v>
                </c:pt>
                <c:pt idx="602">
                  <c:v>184.06742570640094</c:v>
                </c:pt>
                <c:pt idx="603">
                  <c:v>184.04515826523007</c:v>
                </c:pt>
                <c:pt idx="604">
                  <c:v>187.21716421726978</c:v>
                </c:pt>
                <c:pt idx="605">
                  <c:v>177.72261810209659</c:v>
                </c:pt>
                <c:pt idx="606">
                  <c:v>167.62796531989014</c:v>
                </c:pt>
                <c:pt idx="607">
                  <c:v>163.92755363747554</c:v>
                </c:pt>
                <c:pt idx="608">
                  <c:v>164.33203174483901</c:v>
                </c:pt>
                <c:pt idx="609">
                  <c:v>164.30859710071294</c:v>
                </c:pt>
                <c:pt idx="610">
                  <c:v>161.55991916918939</c:v>
                </c:pt>
                <c:pt idx="611">
                  <c:v>152.09909239364819</c:v>
                </c:pt>
                <c:pt idx="612">
                  <c:v>150.12555569238287</c:v>
                </c:pt>
                <c:pt idx="613">
                  <c:v>150.10426407211042</c:v>
                </c:pt>
                <c:pt idx="614">
                  <c:v>148.77010223009958</c:v>
                </c:pt>
                <c:pt idx="615">
                  <c:v>148.43670987049029</c:v>
                </c:pt>
                <c:pt idx="616">
                  <c:v>148.99532249580923</c:v>
                </c:pt>
                <c:pt idx="617">
                  <c:v>148.97454011351678</c:v>
                </c:pt>
                <c:pt idx="618">
                  <c:v>149.70370906000255</c:v>
                </c:pt>
                <c:pt idx="619">
                  <c:v>150.51637101948197</c:v>
                </c:pt>
                <c:pt idx="620">
                  <c:v>151.92165702100962</c:v>
                </c:pt>
                <c:pt idx="621">
                  <c:v>155.28837650779073</c:v>
                </c:pt>
                <c:pt idx="622">
                  <c:v>162.86862651661187</c:v>
                </c:pt>
                <c:pt idx="623">
                  <c:v>160.93507745041728</c:v>
                </c:pt>
                <c:pt idx="624">
                  <c:v>157.33846517568983</c:v>
                </c:pt>
                <c:pt idx="625">
                  <c:v>157.31723951388409</c:v>
                </c:pt>
                <c:pt idx="626">
                  <c:v>159.05689023679653</c:v>
                </c:pt>
                <c:pt idx="627">
                  <c:v>161.42911289937533</c:v>
                </c:pt>
                <c:pt idx="628">
                  <c:v>163.42150000300427</c:v>
                </c:pt>
                <c:pt idx="629">
                  <c:v>167.77851877249722</c:v>
                </c:pt>
                <c:pt idx="630">
                  <c:v>169.4623346410965</c:v>
                </c:pt>
                <c:pt idx="631">
                  <c:v>181.39422888499453</c:v>
                </c:pt>
                <c:pt idx="632">
                  <c:v>181.36806607241331</c:v>
                </c:pt>
                <c:pt idx="633">
                  <c:v>184.61930536744981</c:v>
                </c:pt>
                <c:pt idx="634">
                  <c:v>196.46371371711254</c:v>
                </c:pt>
                <c:pt idx="635">
                  <c:v>207.21314956738561</c:v>
                </c:pt>
                <c:pt idx="636">
                  <c:v>215.66329740877674</c:v>
                </c:pt>
                <c:pt idx="637">
                  <c:v>215.6334870106781</c:v>
                </c:pt>
                <c:pt idx="638">
                  <c:v>205.45552974709062</c:v>
                </c:pt>
                <c:pt idx="639">
                  <c:v>197.79419309790808</c:v>
                </c:pt>
                <c:pt idx="640">
                  <c:v>197.764982466156</c:v>
                </c:pt>
                <c:pt idx="641">
                  <c:v>199.84883456511653</c:v>
                </c:pt>
                <c:pt idx="642">
                  <c:v>204.18733509704867</c:v>
                </c:pt>
                <c:pt idx="643">
                  <c:v>200.11662079037001</c:v>
                </c:pt>
                <c:pt idx="644">
                  <c:v>196.09227363009418</c:v>
                </c:pt>
                <c:pt idx="645">
                  <c:v>196.06482060447249</c:v>
                </c:pt>
                <c:pt idx="646">
                  <c:v>197.01908490538389</c:v>
                </c:pt>
                <c:pt idx="647">
                  <c:v>196.60862304567195</c:v>
                </c:pt>
                <c:pt idx="648">
                  <c:v>200.94260065470974</c:v>
                </c:pt>
                <c:pt idx="649">
                  <c:v>200.9128768027451</c:v>
                </c:pt>
                <c:pt idx="650">
                  <c:v>200.28603885095228</c:v>
                </c:pt>
                <c:pt idx="651">
                  <c:v>206.97736391294387</c:v>
                </c:pt>
                <c:pt idx="652">
                  <c:v>210.474713896081</c:v>
                </c:pt>
                <c:pt idx="653">
                  <c:v>206.37197497659963</c:v>
                </c:pt>
                <c:pt idx="654">
                  <c:v>206.34547099720422</c:v>
                </c:pt>
                <c:pt idx="655">
                  <c:v>203.55743519389532</c:v>
                </c:pt>
                <c:pt idx="656">
                  <c:v>201.65905668474696</c:v>
                </c:pt>
                <c:pt idx="657">
                  <c:v>203.84986174911936</c:v>
                </c:pt>
                <c:pt idx="658">
                  <c:v>203.82136484523977</c:v>
                </c:pt>
                <c:pt idx="659">
                  <c:v>206.97746846811165</c:v>
                </c:pt>
                <c:pt idx="660">
                  <c:v>206.62817740673242</c:v>
                </c:pt>
                <c:pt idx="661">
                  <c:v>194.11734290546013</c:v>
                </c:pt>
                <c:pt idx="662">
                  <c:v>201.67664875633309</c:v>
                </c:pt>
                <c:pt idx="663">
                  <c:v>203.49359605213911</c:v>
                </c:pt>
                <c:pt idx="664">
                  <c:v>206.28304165902051</c:v>
                </c:pt>
                <c:pt idx="665">
                  <c:v>206.25502113873128</c:v>
                </c:pt>
                <c:pt idx="666">
                  <c:v>195.8794368756806</c:v>
                </c:pt>
                <c:pt idx="667">
                  <c:v>197.08369155181748</c:v>
                </c:pt>
                <c:pt idx="668">
                  <c:v>191.20934688291973</c:v>
                </c:pt>
                <c:pt idx="669">
                  <c:v>191.18379472001854</c:v>
                </c:pt>
                <c:pt idx="670">
                  <c:v>195.3830675103994</c:v>
                </c:pt>
                <c:pt idx="671">
                  <c:v>201.01191315686827</c:v>
                </c:pt>
                <c:pt idx="672">
                  <c:v>222.46633893093971</c:v>
                </c:pt>
                <c:pt idx="673">
                  <c:v>222.43422724837222</c:v>
                </c:pt>
                <c:pt idx="674">
                  <c:v>207.24400661782263</c:v>
                </c:pt>
                <c:pt idx="675">
                  <c:v>216.90507201361876</c:v>
                </c:pt>
                <c:pt idx="676">
                  <c:v>199.2982344401139</c:v>
                </c:pt>
                <c:pt idx="677">
                  <c:v>199.26826141147049</c:v>
                </c:pt>
                <c:pt idx="678">
                  <c:v>208.98784157560723</c:v>
                </c:pt>
                <c:pt idx="679">
                  <c:v>215.52463012039519</c:v>
                </c:pt>
                <c:pt idx="680">
                  <c:v>226.14860684496082</c:v>
                </c:pt>
                <c:pt idx="681">
                  <c:v>226.11632592574006</c:v>
                </c:pt>
                <c:pt idx="682">
                  <c:v>226.6599114157772</c:v>
                </c:pt>
                <c:pt idx="683">
                  <c:v>222.40080177977975</c:v>
                </c:pt>
                <c:pt idx="684">
                  <c:v>194.07872196061248</c:v>
                </c:pt>
                <c:pt idx="685">
                  <c:v>194.28291110340436</c:v>
                </c:pt>
                <c:pt idx="686">
                  <c:v>195.19924329471741</c:v>
                </c:pt>
                <c:pt idx="687">
                  <c:v>195.17080881938011</c:v>
                </c:pt>
                <c:pt idx="688">
                  <c:v>187.88221027198125</c:v>
                </c:pt>
                <c:pt idx="689">
                  <c:v>186.95683476869482</c:v>
                </c:pt>
                <c:pt idx="690">
                  <c:v>192.34982845623719</c:v>
                </c:pt>
                <c:pt idx="691">
                  <c:v>191.59592550873936</c:v>
                </c:pt>
                <c:pt idx="692">
                  <c:v>192.93144544653501</c:v>
                </c:pt>
                <c:pt idx="693">
                  <c:v>188.07440951347874</c:v>
                </c:pt>
                <c:pt idx="694">
                  <c:v>188.05159445984737</c:v>
                </c:pt>
                <c:pt idx="695">
                  <c:v>184.07817958210393</c:v>
                </c:pt>
                <c:pt idx="696">
                  <c:v>180.79604509779483</c:v>
                </c:pt>
                <c:pt idx="697">
                  <c:v>174.55304127688873</c:v>
                </c:pt>
                <c:pt idx="698">
                  <c:v>174.53056582493224</c:v>
                </c:pt>
                <c:pt idx="699">
                  <c:v>170.7512775228513</c:v>
                </c:pt>
                <c:pt idx="700">
                  <c:v>170.58141944775244</c:v>
                </c:pt>
                <c:pt idx="701">
                  <c:v>173.47139616009352</c:v>
                </c:pt>
                <c:pt idx="702">
                  <c:v>167.55579082624911</c:v>
                </c:pt>
                <c:pt idx="703">
                  <c:v>168.06845306536809</c:v>
                </c:pt>
                <c:pt idx="704">
                  <c:v>168.90516445221203</c:v>
                </c:pt>
                <c:pt idx="705">
                  <c:v>168.88488809530725</c:v>
                </c:pt>
                <c:pt idx="706">
                  <c:v>172.28484012920097</c:v>
                </c:pt>
                <c:pt idx="707">
                  <c:v>162.18341955428895</c:v>
                </c:pt>
                <c:pt idx="708">
                  <c:v>162.8735679634907</c:v>
                </c:pt>
                <c:pt idx="709">
                  <c:v>176.69782158812737</c:v>
                </c:pt>
                <c:pt idx="710">
                  <c:v>177.53726152049376</c:v>
                </c:pt>
                <c:pt idx="711">
                  <c:v>177.51674929691544</c:v>
                </c:pt>
                <c:pt idx="712">
                  <c:v>178.56552284006651</c:v>
                </c:pt>
                <c:pt idx="713">
                  <c:v>181.9181115310333</c:v>
                </c:pt>
                <c:pt idx="714">
                  <c:v>186.60247510623648</c:v>
                </c:pt>
                <c:pt idx="715">
                  <c:v>195.8362654147775</c:v>
                </c:pt>
                <c:pt idx="716">
                  <c:v>195.81142967826264</c:v>
                </c:pt>
                <c:pt idx="717">
                  <c:v>194.45195094726404</c:v>
                </c:pt>
                <c:pt idx="718">
                  <c:v>193.77840621438912</c:v>
                </c:pt>
                <c:pt idx="719">
                  <c:v>190.63398761018161</c:v>
                </c:pt>
                <c:pt idx="720">
                  <c:v>190.60721685744358</c:v>
                </c:pt>
                <c:pt idx="721">
                  <c:v>198.39124018152154</c:v>
                </c:pt>
                <c:pt idx="722">
                  <c:v>183.69957103859088</c:v>
                </c:pt>
                <c:pt idx="723">
                  <c:v>195.46679562500535</c:v>
                </c:pt>
                <c:pt idx="724">
                  <c:v>195.47650948413983</c:v>
                </c:pt>
                <c:pt idx="725">
                  <c:v>191.96551119723887</c:v>
                </c:pt>
                <c:pt idx="726">
                  <c:v>169.56463133505733</c:v>
                </c:pt>
                <c:pt idx="727">
                  <c:v>176.61887742835279</c:v>
                </c:pt>
                <c:pt idx="728">
                  <c:v>176.59594898050406</c:v>
                </c:pt>
                <c:pt idx="729">
                  <c:v>207.83912437099175</c:v>
                </c:pt>
                <c:pt idx="730">
                  <c:v>229.73395555568274</c:v>
                </c:pt>
                <c:pt idx="731">
                  <c:v>229.7027638701922</c:v>
                </c:pt>
                <c:pt idx="732">
                  <c:v>236.56524196454723</c:v>
                </c:pt>
                <c:pt idx="733">
                  <c:v>254.27479345301725</c:v>
                </c:pt>
                <c:pt idx="734">
                  <c:v>254.23618503207641</c:v>
                </c:pt>
                <c:pt idx="735">
                  <c:v>262.04055175000843</c:v>
                </c:pt>
                <c:pt idx="736">
                  <c:v>490.04821672310834</c:v>
                </c:pt>
                <c:pt idx="737">
                  <c:v>490.03793455514602</c:v>
                </c:pt>
                <c:pt idx="738">
                  <c:v>505.35092847978166</c:v>
                </c:pt>
                <c:pt idx="739">
                  <c:v>192.38059780882057</c:v>
                </c:pt>
                <c:pt idx="740">
                  <c:v>192.35164772513221</c:v>
                </c:pt>
                <c:pt idx="741">
                  <c:v>201.92180463295378</c:v>
                </c:pt>
                <c:pt idx="742">
                  <c:v>201.89098886702254</c:v>
                </c:pt>
                <c:pt idx="743">
                  <c:v>200.20157797692855</c:v>
                </c:pt>
                <c:pt idx="744">
                  <c:v>198.71549792172124</c:v>
                </c:pt>
                <c:pt idx="745">
                  <c:v>198.68477046420193</c:v>
                </c:pt>
                <c:pt idx="746">
                  <c:v>198.25118567240654</c:v>
                </c:pt>
                <c:pt idx="747">
                  <c:v>200.52115487296371</c:v>
                </c:pt>
                <c:pt idx="748">
                  <c:v>209.00862406747123</c:v>
                </c:pt>
                <c:pt idx="749">
                  <c:v>208.97559668728786</c:v>
                </c:pt>
                <c:pt idx="750">
                  <c:v>211.47119577147575</c:v>
                </c:pt>
                <c:pt idx="751">
                  <c:v>212.26606303976814</c:v>
                </c:pt>
                <c:pt idx="752">
                  <c:v>213.46882966966214</c:v>
                </c:pt>
                <c:pt idx="753">
                  <c:v>211.90701068170361</c:v>
                </c:pt>
                <c:pt idx="754">
                  <c:v>208.79113744088949</c:v>
                </c:pt>
                <c:pt idx="755">
                  <c:v>208.76243782386936</c:v>
                </c:pt>
                <c:pt idx="756">
                  <c:v>207.98417084128542</c:v>
                </c:pt>
                <c:pt idx="757">
                  <c:v>206.57084343167816</c:v>
                </c:pt>
                <c:pt idx="758">
                  <c:v>205.60343279552259</c:v>
                </c:pt>
                <c:pt idx="759">
                  <c:v>203.58501598518214</c:v>
                </c:pt>
                <c:pt idx="760">
                  <c:v>203.5591884472334</c:v>
                </c:pt>
                <c:pt idx="761">
                  <c:v>202.47648445668781</c:v>
                </c:pt>
                <c:pt idx="762">
                  <c:v>199.79525278291931</c:v>
                </c:pt>
                <c:pt idx="763">
                  <c:v>199.02904200704441</c:v>
                </c:pt>
                <c:pt idx="764">
                  <c:v>197.80135603580462</c:v>
                </c:pt>
                <c:pt idx="765">
                  <c:v>197.77701644328138</c:v>
                </c:pt>
                <c:pt idx="766">
                  <c:v>197.46440310367038</c:v>
                </c:pt>
                <c:pt idx="767">
                  <c:v>197.51523943656758</c:v>
                </c:pt>
                <c:pt idx="768">
                  <c:v>197.43923134102778</c:v>
                </c:pt>
                <c:pt idx="769">
                  <c:v>197.11831109240109</c:v>
                </c:pt>
                <c:pt idx="770">
                  <c:v>195.80886401380451</c:v>
                </c:pt>
                <c:pt idx="771">
                  <c:v>195.78386980192025</c:v>
                </c:pt>
                <c:pt idx="772">
                  <c:v>194.91661835050166</c:v>
                </c:pt>
                <c:pt idx="773">
                  <c:v>194.58238740958782</c:v>
                </c:pt>
                <c:pt idx="774">
                  <c:v>193.47731494046786</c:v>
                </c:pt>
                <c:pt idx="775">
                  <c:v>193.45281730816407</c:v>
                </c:pt>
                <c:pt idx="776">
                  <c:v>193.61653021914177</c:v>
                </c:pt>
                <c:pt idx="777">
                  <c:v>193.51918458068724</c:v>
                </c:pt>
                <c:pt idx="778">
                  <c:v>193.91841845463026</c:v>
                </c:pt>
                <c:pt idx="779">
                  <c:v>194.7682444970589</c:v>
                </c:pt>
                <c:pt idx="780">
                  <c:v>195.33678275762688</c:v>
                </c:pt>
                <c:pt idx="781">
                  <c:v>196.65925497035653</c:v>
                </c:pt>
                <c:pt idx="782">
                  <c:v>196.63503067269843</c:v>
                </c:pt>
                <c:pt idx="783">
                  <c:v>199.16188244971059</c:v>
                </c:pt>
                <c:pt idx="784">
                  <c:v>201.24094488764928</c:v>
                </c:pt>
                <c:pt idx="785">
                  <c:v>209.24482822986656</c:v>
                </c:pt>
                <c:pt idx="786">
                  <c:v>209.21828566284461</c:v>
                </c:pt>
                <c:pt idx="787">
                  <c:v>212.05793822430081</c:v>
                </c:pt>
                <c:pt idx="788">
                  <c:v>209.66172262446477</c:v>
                </c:pt>
                <c:pt idx="789">
                  <c:v>192.89031168007705</c:v>
                </c:pt>
                <c:pt idx="790">
                  <c:v>192.86687588107458</c:v>
                </c:pt>
                <c:pt idx="791">
                  <c:v>200.03724768416245</c:v>
                </c:pt>
                <c:pt idx="792">
                  <c:v>200.01333803614432</c:v>
                </c:pt>
                <c:pt idx="793">
                  <c:v>211.1426120103267</c:v>
                </c:pt>
                <c:pt idx="794">
                  <c:v>211.1131417842297</c:v>
                </c:pt>
                <c:pt idx="795">
                  <c:v>211.0878588800818</c:v>
                </c:pt>
                <c:pt idx="796">
                  <c:v>214.09967162540221</c:v>
                </c:pt>
                <c:pt idx="797">
                  <c:v>216.93576320668924</c:v>
                </c:pt>
                <c:pt idx="798">
                  <c:v>216.90995034375504</c:v>
                </c:pt>
                <c:pt idx="799">
                  <c:v>218.79014443985247</c:v>
                </c:pt>
                <c:pt idx="800">
                  <c:v>215.66518731802148</c:v>
                </c:pt>
                <c:pt idx="801">
                  <c:v>221.78449901808389</c:v>
                </c:pt>
                <c:pt idx="802">
                  <c:v>221.98487194840885</c:v>
                </c:pt>
                <c:pt idx="803">
                  <c:v>221.95804296011278</c:v>
                </c:pt>
                <c:pt idx="804">
                  <c:v>220.56948883674519</c:v>
                </c:pt>
                <c:pt idx="805">
                  <c:v>219.74899002058163</c:v>
                </c:pt>
                <c:pt idx="806">
                  <c:v>217.61062670638205</c:v>
                </c:pt>
                <c:pt idx="807">
                  <c:v>217.58401459000316</c:v>
                </c:pt>
                <c:pt idx="808">
                  <c:v>214.98829451268489</c:v>
                </c:pt>
                <c:pt idx="809">
                  <c:v>213.75715317357555</c:v>
                </c:pt>
                <c:pt idx="810">
                  <c:v>210.74862540862517</c:v>
                </c:pt>
                <c:pt idx="811">
                  <c:v>210.72393123245411</c:v>
                </c:pt>
                <c:pt idx="812">
                  <c:v>209.63825611037134</c:v>
                </c:pt>
                <c:pt idx="813">
                  <c:v>208.83023902172269</c:v>
                </c:pt>
                <c:pt idx="814">
                  <c:v>207.38908546084409</c:v>
                </c:pt>
                <c:pt idx="815">
                  <c:v>206.81659797143132</c:v>
                </c:pt>
                <c:pt idx="816">
                  <c:v>206.3221242326282</c:v>
                </c:pt>
                <c:pt idx="817">
                  <c:v>206.29716881996805</c:v>
                </c:pt>
                <c:pt idx="818">
                  <c:v>205.90562110059994</c:v>
                </c:pt>
                <c:pt idx="819">
                  <c:v>205.61543287549659</c:v>
                </c:pt>
                <c:pt idx="820">
                  <c:v>203.37398061260146</c:v>
                </c:pt>
                <c:pt idx="821">
                  <c:v>203.34848294671747</c:v>
                </c:pt>
                <c:pt idx="822">
                  <c:v>202.106386823142</c:v>
                </c:pt>
                <c:pt idx="823">
                  <c:v>200.88353498638665</c:v>
                </c:pt>
                <c:pt idx="824">
                  <c:v>198.94557079688181</c:v>
                </c:pt>
                <c:pt idx="825">
                  <c:v>198.58109574665045</c:v>
                </c:pt>
                <c:pt idx="826">
                  <c:v>200.28391872630459</c:v>
                </c:pt>
                <c:pt idx="827">
                  <c:v>200.25849570177633</c:v>
                </c:pt>
                <c:pt idx="828">
                  <c:v>201.33779346862505</c:v>
                </c:pt>
                <c:pt idx="829">
                  <c:v>202.04327495999911</c:v>
                </c:pt>
                <c:pt idx="830">
                  <c:v>203.11677908875461</c:v>
                </c:pt>
                <c:pt idx="831">
                  <c:v>202.50854886840312</c:v>
                </c:pt>
                <c:pt idx="832">
                  <c:v>203.91819239800716</c:v>
                </c:pt>
                <c:pt idx="833">
                  <c:v>203.89191863604552</c:v>
                </c:pt>
                <c:pt idx="834">
                  <c:v>205.94795405848987</c:v>
                </c:pt>
                <c:pt idx="835">
                  <c:v>206.7852288870499</c:v>
                </c:pt>
                <c:pt idx="836">
                  <c:v>209.22376350963935</c:v>
                </c:pt>
                <c:pt idx="837">
                  <c:v>210.35720335195748</c:v>
                </c:pt>
                <c:pt idx="838">
                  <c:v>212.27826943140809</c:v>
                </c:pt>
                <c:pt idx="839">
                  <c:v>212.2516569301589</c:v>
                </c:pt>
                <c:pt idx="840">
                  <c:v>216.2404998381856</c:v>
                </c:pt>
                <c:pt idx="841">
                  <c:v>219.42217554479771</c:v>
                </c:pt>
                <c:pt idx="842">
                  <c:v>220.45583609252546</c:v>
                </c:pt>
                <c:pt idx="843">
                  <c:v>222.06527185292481</c:v>
                </c:pt>
                <c:pt idx="844">
                  <c:v>222.03792982349495</c:v>
                </c:pt>
                <c:pt idx="845">
                  <c:v>224.36189533484551</c:v>
                </c:pt>
                <c:pt idx="846">
                  <c:v>224.62048107590431</c:v>
                </c:pt>
                <c:pt idx="847">
                  <c:v>224.0524508659133</c:v>
                </c:pt>
                <c:pt idx="848">
                  <c:v>224.0242369798699</c:v>
                </c:pt>
                <c:pt idx="849">
                  <c:v>223.84336253647055</c:v>
                </c:pt>
                <c:pt idx="850">
                  <c:v>222.79769300383057</c:v>
                </c:pt>
                <c:pt idx="851">
                  <c:v>221.26994026553837</c:v>
                </c:pt>
                <c:pt idx="852">
                  <c:v>215.75071784135903</c:v>
                </c:pt>
                <c:pt idx="853">
                  <c:v>212.16116829512356</c:v>
                </c:pt>
                <c:pt idx="854">
                  <c:v>203.08934322371294</c:v>
                </c:pt>
                <c:pt idx="855">
                  <c:v>203.0651537871301</c:v>
                </c:pt>
                <c:pt idx="856">
                  <c:v>192.3327236807568</c:v>
                </c:pt>
                <c:pt idx="857">
                  <c:v>187.04124766092633</c:v>
                </c:pt>
                <c:pt idx="858">
                  <c:v>176.80078625710536</c:v>
                </c:pt>
                <c:pt idx="859">
                  <c:v>176.77911475890232</c:v>
                </c:pt>
                <c:pt idx="860">
                  <c:v>168.72621757638163</c:v>
                </c:pt>
                <c:pt idx="861">
                  <c:v>165.52580194490241</c:v>
                </c:pt>
                <c:pt idx="862">
                  <c:v>158.75493935969274</c:v>
                </c:pt>
                <c:pt idx="863">
                  <c:v>158.73489741331281</c:v>
                </c:pt>
                <c:pt idx="864">
                  <c:v>156.18884525159868</c:v>
                </c:pt>
                <c:pt idx="865">
                  <c:v>153.95012315563073</c:v>
                </c:pt>
                <c:pt idx="866">
                  <c:v>264.41790729199664</c:v>
                </c:pt>
                <c:pt idx="867">
                  <c:v>254.82436920834448</c:v>
                </c:pt>
                <c:pt idx="868">
                  <c:v>251.3372094342792</c:v>
                </c:pt>
                <c:pt idx="869">
                  <c:v>245.91443065287987</c:v>
                </c:pt>
                <c:pt idx="870">
                  <c:v>245.92696823023363</c:v>
                </c:pt>
                <c:pt idx="871">
                  <c:v>245.89154916168064</c:v>
                </c:pt>
                <c:pt idx="872">
                  <c:v>250.09824730927025</c:v>
                </c:pt>
                <c:pt idx="873">
                  <c:v>263.46086022505222</c:v>
                </c:pt>
                <c:pt idx="874">
                  <c:v>263.47083528231059</c:v>
                </c:pt>
                <c:pt idx="875">
                  <c:v>266.50581591998298</c:v>
                </c:pt>
                <c:pt idx="876">
                  <c:v>263.03021491796369</c:v>
                </c:pt>
                <c:pt idx="877">
                  <c:v>246.75798159405304</c:v>
                </c:pt>
                <c:pt idx="878">
                  <c:v>246.76857686419075</c:v>
                </c:pt>
                <c:pt idx="879">
                  <c:v>240.62011339131371</c:v>
                </c:pt>
                <c:pt idx="880">
                  <c:v>239.23791170321732</c:v>
                </c:pt>
                <c:pt idx="881">
                  <c:v>244.88700714014422</c:v>
                </c:pt>
                <c:pt idx="882">
                  <c:v>159.3218644896173</c:v>
                </c:pt>
                <c:pt idx="883">
                  <c:v>172.15969813453074</c:v>
                </c:pt>
                <c:pt idx="884">
                  <c:v>199.95814561986805</c:v>
                </c:pt>
                <c:pt idx="885">
                  <c:v>199.9338646160339</c:v>
                </c:pt>
                <c:pt idx="886">
                  <c:v>201.30428115749052</c:v>
                </c:pt>
                <c:pt idx="887">
                  <c:v>212.29479233562608</c:v>
                </c:pt>
                <c:pt idx="888">
                  <c:v>219.27397622498859</c:v>
                </c:pt>
                <c:pt idx="889">
                  <c:v>219.24756558317395</c:v>
                </c:pt>
                <c:pt idx="890">
                  <c:v>149.95873549664066</c:v>
                </c:pt>
                <c:pt idx="891">
                  <c:v>149.94259476357939</c:v>
                </c:pt>
                <c:pt idx="892">
                  <c:v>217.57603839610056</c:v>
                </c:pt>
                <c:pt idx="893">
                  <c:v>218.67554650540728</c:v>
                </c:pt>
                <c:pt idx="894">
                  <c:v>215.54389879118489</c:v>
                </c:pt>
                <c:pt idx="895">
                  <c:v>215.51894556884932</c:v>
                </c:pt>
                <c:pt idx="896">
                  <c:v>212.76714656631401</c:v>
                </c:pt>
                <c:pt idx="897">
                  <c:v>206.50668592471754</c:v>
                </c:pt>
                <c:pt idx="898">
                  <c:v>202.44343982764428</c:v>
                </c:pt>
                <c:pt idx="899">
                  <c:v>191.81159790246463</c:v>
                </c:pt>
                <c:pt idx="900">
                  <c:v>191.78857346011165</c:v>
                </c:pt>
                <c:pt idx="901">
                  <c:v>187.69939902250505</c:v>
                </c:pt>
                <c:pt idx="902">
                  <c:v>183.94246883164308</c:v>
                </c:pt>
                <c:pt idx="903">
                  <c:v>176.70873572451961</c:v>
                </c:pt>
                <c:pt idx="904">
                  <c:v>172.51663769891604</c:v>
                </c:pt>
                <c:pt idx="905">
                  <c:v>171.042022184275</c:v>
                </c:pt>
                <c:pt idx="906">
                  <c:v>171.02027027344317</c:v>
                </c:pt>
                <c:pt idx="907">
                  <c:v>182.4317704994813</c:v>
                </c:pt>
                <c:pt idx="908">
                  <c:v>193.71696710335121</c:v>
                </c:pt>
                <c:pt idx="909">
                  <c:v>211.8534833639352</c:v>
                </c:pt>
                <c:pt idx="910">
                  <c:v>217.88712366435865</c:v>
                </c:pt>
                <c:pt idx="911">
                  <c:v>217.85895015857588</c:v>
                </c:pt>
                <c:pt idx="912">
                  <c:v>221.64738475397064</c:v>
                </c:pt>
                <c:pt idx="913">
                  <c:v>223.38248085216668</c:v>
                </c:pt>
                <c:pt idx="914">
                  <c:v>225.1141586071557</c:v>
                </c:pt>
                <c:pt idx="915">
                  <c:v>225.08497339941056</c:v>
                </c:pt>
                <c:pt idx="916">
                  <c:v>223.76079659205956</c:v>
                </c:pt>
                <c:pt idx="917">
                  <c:v>222.47052278547685</c:v>
                </c:pt>
                <c:pt idx="918">
                  <c:v>218.13859277647973</c:v>
                </c:pt>
                <c:pt idx="919">
                  <c:v>216.04715163617385</c:v>
                </c:pt>
                <c:pt idx="920">
                  <c:v>216.02157930334516</c:v>
                </c:pt>
                <c:pt idx="921">
                  <c:v>215.85759297074551</c:v>
                </c:pt>
                <c:pt idx="922">
                  <c:v>215.32968441378597</c:v>
                </c:pt>
                <c:pt idx="923">
                  <c:v>214.4058366484407</c:v>
                </c:pt>
                <c:pt idx="924">
                  <c:v>208.9962672276246</c:v>
                </c:pt>
                <c:pt idx="925">
                  <c:v>208.9711119928092</c:v>
                </c:pt>
                <c:pt idx="926">
                  <c:v>205.9717972070508</c:v>
                </c:pt>
                <c:pt idx="927">
                  <c:v>202.24231863646148</c:v>
                </c:pt>
                <c:pt idx="928">
                  <c:v>195.40089313656665</c:v>
                </c:pt>
                <c:pt idx="929">
                  <c:v>191.64235444598668</c:v>
                </c:pt>
                <c:pt idx="930">
                  <c:v>175.1460052335562</c:v>
                </c:pt>
                <c:pt idx="931">
                  <c:v>175.12515828027841</c:v>
                </c:pt>
                <c:pt idx="932">
                  <c:v>168.77181839603958</c:v>
                </c:pt>
                <c:pt idx="933">
                  <c:v>160.83008063275062</c:v>
                </c:pt>
                <c:pt idx="934">
                  <c:v>154.39870730426057</c:v>
                </c:pt>
                <c:pt idx="935">
                  <c:v>250.48197166458539</c:v>
                </c:pt>
                <c:pt idx="936">
                  <c:v>242.83148199079574</c:v>
                </c:pt>
                <c:pt idx="937">
                  <c:v>218.10055624273741</c:v>
                </c:pt>
                <c:pt idx="938">
                  <c:v>218.11413487813147</c:v>
                </c:pt>
                <c:pt idx="939">
                  <c:v>210.37245530408123</c:v>
                </c:pt>
                <c:pt idx="940">
                  <c:v>203.44353770240397</c:v>
                </c:pt>
                <c:pt idx="941">
                  <c:v>196.47566580515323</c:v>
                </c:pt>
                <c:pt idx="942">
                  <c:v>193.99043280953217</c:v>
                </c:pt>
                <c:pt idx="943">
                  <c:v>191.32699856013352</c:v>
                </c:pt>
                <c:pt idx="944">
                  <c:v>191.34377885194982</c:v>
                </c:pt>
                <c:pt idx="945">
                  <c:v>192.56658606371235</c:v>
                </c:pt>
                <c:pt idx="946">
                  <c:v>194.72543083147531</c:v>
                </c:pt>
                <c:pt idx="947">
                  <c:v>199.54885358406688</c:v>
                </c:pt>
                <c:pt idx="948">
                  <c:v>201.01983143024833</c:v>
                </c:pt>
                <c:pt idx="949">
                  <c:v>203.90017410826425</c:v>
                </c:pt>
                <c:pt idx="950">
                  <c:v>203.91402425514181</c:v>
                </c:pt>
                <c:pt idx="951">
                  <c:v>203.77384579193853</c:v>
                </c:pt>
                <c:pt idx="952">
                  <c:v>210.40742490035908</c:v>
                </c:pt>
                <c:pt idx="953">
                  <c:v>196.20517227330379</c:v>
                </c:pt>
                <c:pt idx="954">
                  <c:v>196.22067956699374</c:v>
                </c:pt>
                <c:pt idx="955">
                  <c:v>195.72291080696368</c:v>
                </c:pt>
                <c:pt idx="956">
                  <c:v>194.43421569617999</c:v>
                </c:pt>
                <c:pt idx="957">
                  <c:v>193.98361726473181</c:v>
                </c:pt>
                <c:pt idx="958">
                  <c:v>193.93899186002042</c:v>
                </c:pt>
                <c:pt idx="959">
                  <c:v>191.28969512706797</c:v>
                </c:pt>
                <c:pt idx="960">
                  <c:v>191.30475608137536</c:v>
                </c:pt>
                <c:pt idx="961">
                  <c:v>190.20041776555954</c:v>
                </c:pt>
                <c:pt idx="962">
                  <c:v>187.5316971648314</c:v>
                </c:pt>
                <c:pt idx="963">
                  <c:v>182.95050082319747</c:v>
                </c:pt>
                <c:pt idx="964">
                  <c:v>174.07290432999278</c:v>
                </c:pt>
                <c:pt idx="965">
                  <c:v>171.23226905919614</c:v>
                </c:pt>
                <c:pt idx="966">
                  <c:v>170.35497392523806</c:v>
                </c:pt>
                <c:pt idx="967">
                  <c:v>170.36976500241303</c:v>
                </c:pt>
                <c:pt idx="968">
                  <c:v>172.47185031612258</c:v>
                </c:pt>
                <c:pt idx="969">
                  <c:v>175.71822560889089</c:v>
                </c:pt>
                <c:pt idx="970">
                  <c:v>182.89514740648838</c:v>
                </c:pt>
                <c:pt idx="971">
                  <c:v>185.83735494841324</c:v>
                </c:pt>
                <c:pt idx="972">
                  <c:v>194.54151472504742</c:v>
                </c:pt>
                <c:pt idx="973">
                  <c:v>194.55560660018918</c:v>
                </c:pt>
                <c:pt idx="974">
                  <c:v>198.34109322649752</c:v>
                </c:pt>
                <c:pt idx="975">
                  <c:v>205.31460302053799</c:v>
                </c:pt>
                <c:pt idx="976">
                  <c:v>208.22105726478182</c:v>
                </c:pt>
                <c:pt idx="977">
                  <c:v>205.17406670210804</c:v>
                </c:pt>
                <c:pt idx="978">
                  <c:v>205.18779103433141</c:v>
                </c:pt>
                <c:pt idx="979">
                  <c:v>202.75756753801161</c:v>
                </c:pt>
                <c:pt idx="980">
                  <c:v>200.99816954304603</c:v>
                </c:pt>
                <c:pt idx="981">
                  <c:v>205.21402666765951</c:v>
                </c:pt>
                <c:pt idx="982">
                  <c:v>207.92704177091898</c:v>
                </c:pt>
                <c:pt idx="983">
                  <c:v>214.11709638803424</c:v>
                </c:pt>
                <c:pt idx="984">
                  <c:v>214.1288883644429</c:v>
                </c:pt>
                <c:pt idx="985">
                  <c:v>216.13208077076149</c:v>
                </c:pt>
                <c:pt idx="986">
                  <c:v>220.27088881020074</c:v>
                </c:pt>
                <c:pt idx="987">
                  <c:v>234.01751920667982</c:v>
                </c:pt>
                <c:pt idx="988">
                  <c:v>234.02883950927912</c:v>
                </c:pt>
                <c:pt idx="989">
                  <c:v>135.96865532327169</c:v>
                </c:pt>
                <c:pt idx="990">
                  <c:v>137.57985881004691</c:v>
                </c:pt>
                <c:pt idx="991">
                  <c:v>137.5913486358437</c:v>
                </c:pt>
                <c:pt idx="992">
                  <c:v>134.58560110989418</c:v>
                </c:pt>
                <c:pt idx="993">
                  <c:v>129.09147787606699</c:v>
                </c:pt>
                <c:pt idx="994">
                  <c:v>127.27159024837594</c:v>
                </c:pt>
                <c:pt idx="995">
                  <c:v>218.95102937001715</c:v>
                </c:pt>
                <c:pt idx="996">
                  <c:v>218.96311651189308</c:v>
                </c:pt>
                <c:pt idx="997">
                  <c:v>215.94324174700526</c:v>
                </c:pt>
                <c:pt idx="998">
                  <c:v>214.45358700839031</c:v>
                </c:pt>
                <c:pt idx="999">
                  <c:v>213.82060155489887</c:v>
                </c:pt>
                <c:pt idx="1000">
                  <c:v>212.03867949402851</c:v>
                </c:pt>
                <c:pt idx="1001">
                  <c:v>212.05187559392422</c:v>
                </c:pt>
                <c:pt idx="1002">
                  <c:v>206.60493408951655</c:v>
                </c:pt>
                <c:pt idx="1003">
                  <c:v>204.15859325895266</c:v>
                </c:pt>
                <c:pt idx="1004">
                  <c:v>198.50899360993961</c:v>
                </c:pt>
                <c:pt idx="1005">
                  <c:v>198.52334937540147</c:v>
                </c:pt>
                <c:pt idx="1006">
                  <c:v>200.30746649188907</c:v>
                </c:pt>
                <c:pt idx="1007">
                  <c:v>208.26115210770163</c:v>
                </c:pt>
                <c:pt idx="1008">
                  <c:v>134.55618827287671</c:v>
                </c:pt>
                <c:pt idx="1009">
                  <c:v>134.54283739145737</c:v>
                </c:pt>
                <c:pt idx="1010">
                  <c:v>157.45763260250166</c:v>
                </c:pt>
                <c:pt idx="1011">
                  <c:v>169.23849036660229</c:v>
                </c:pt>
                <c:pt idx="1012">
                  <c:v>194.49631821027489</c:v>
                </c:pt>
                <c:pt idx="1013">
                  <c:v>194.47562591166729</c:v>
                </c:pt>
                <c:pt idx="1014">
                  <c:v>197.03810871819493</c:v>
                </c:pt>
                <c:pt idx="1015">
                  <c:v>199.6465445536075</c:v>
                </c:pt>
                <c:pt idx="1016">
                  <c:v>194.8926626455418</c:v>
                </c:pt>
                <c:pt idx="1017">
                  <c:v>194.87194168141852</c:v>
                </c:pt>
                <c:pt idx="1018">
                  <c:v>197.34920760173063</c:v>
                </c:pt>
                <c:pt idx="1019">
                  <c:v>194.11579119359078</c:v>
                </c:pt>
                <c:pt idx="1020">
                  <c:v>185.54717396578553</c:v>
                </c:pt>
                <c:pt idx="1021">
                  <c:v>185.52839773637402</c:v>
                </c:pt>
                <c:pt idx="1022">
                  <c:v>176.20999432676652</c:v>
                </c:pt>
                <c:pt idx="1023">
                  <c:v>171.80250168915308</c:v>
                </c:pt>
                <c:pt idx="1024">
                  <c:v>157.41699403386252</c:v>
                </c:pt>
                <c:pt idx="1025">
                  <c:v>157.39989003919476</c:v>
                </c:pt>
                <c:pt idx="1026">
                  <c:v>151.50455887676671</c:v>
                </c:pt>
                <c:pt idx="1027">
                  <c:v>146.57142134616922</c:v>
                </c:pt>
                <c:pt idx="1028">
                  <c:v>141.37076795580347</c:v>
                </c:pt>
                <c:pt idx="1029">
                  <c:v>238.6322555487761</c:v>
                </c:pt>
                <c:pt idx="1030">
                  <c:v>236.13395108630974</c:v>
                </c:pt>
                <c:pt idx="1031">
                  <c:v>239.25297101866934</c:v>
                </c:pt>
                <c:pt idx="1032">
                  <c:v>239.26586076530174</c:v>
                </c:pt>
                <c:pt idx="1033">
                  <c:v>242.06939882265058</c:v>
                </c:pt>
                <c:pt idx="1034">
                  <c:v>240.29271365530835</c:v>
                </c:pt>
                <c:pt idx="1035">
                  <c:v>232.87073527112415</c:v>
                </c:pt>
                <c:pt idx="1036">
                  <c:v>232.88532719188905</c:v>
                </c:pt>
                <c:pt idx="1037">
                  <c:v>222.49557660279157</c:v>
                </c:pt>
                <c:pt idx="1038">
                  <c:v>218.06219202600474</c:v>
                </c:pt>
                <c:pt idx="1039">
                  <c:v>207.15854059454455</c:v>
                </c:pt>
                <c:pt idx="1040">
                  <c:v>207.17408873696073</c:v>
                </c:pt>
                <c:pt idx="1041">
                  <c:v>196.23591852605583</c:v>
                </c:pt>
                <c:pt idx="1042">
                  <c:v>192.14652873868337</c:v>
                </c:pt>
                <c:pt idx="1043">
                  <c:v>184.63012517267038</c:v>
                </c:pt>
                <c:pt idx="1044">
                  <c:v>184.64632133729421</c:v>
                </c:pt>
                <c:pt idx="1045">
                  <c:v>182.89679426566207</c:v>
                </c:pt>
                <c:pt idx="1046">
                  <c:v>181.49381978599487</c:v>
                </c:pt>
                <c:pt idx="1047">
                  <c:v>178.85229757015307</c:v>
                </c:pt>
                <c:pt idx="1048">
                  <c:v>178.87044626829015</c:v>
                </c:pt>
                <c:pt idx="1049">
                  <c:v>174.13897208963462</c:v>
                </c:pt>
                <c:pt idx="1050">
                  <c:v>171.17002415761635</c:v>
                </c:pt>
                <c:pt idx="1051">
                  <c:v>162.26879257148596</c:v>
                </c:pt>
                <c:pt idx="1052">
                  <c:v>162.28728603873657</c:v>
                </c:pt>
                <c:pt idx="1053">
                  <c:v>163.04176262843171</c:v>
                </c:pt>
                <c:pt idx="1054">
                  <c:v>164.56382158113178</c:v>
                </c:pt>
                <c:pt idx="1055">
                  <c:v>166.82292527082834</c:v>
                </c:pt>
                <c:pt idx="1056">
                  <c:v>168.65518763348459</c:v>
                </c:pt>
                <c:pt idx="1057">
                  <c:v>169.98539034140254</c:v>
                </c:pt>
                <c:pt idx="1058">
                  <c:v>171.00583725499169</c:v>
                </c:pt>
                <c:pt idx="1059">
                  <c:v>173.69095195380214</c:v>
                </c:pt>
                <c:pt idx="1060">
                  <c:v>173.7077391890854</c:v>
                </c:pt>
                <c:pt idx="1061">
                  <c:v>184.57318708954506</c:v>
                </c:pt>
                <c:pt idx="1062">
                  <c:v>193.221266829158</c:v>
                </c:pt>
                <c:pt idx="1063">
                  <c:v>207.288361429292</c:v>
                </c:pt>
                <c:pt idx="1064">
                  <c:v>207.30149763845344</c:v>
                </c:pt>
                <c:pt idx="1065">
                  <c:v>206.49378968847026</c:v>
                </c:pt>
                <c:pt idx="1066">
                  <c:v>201.80012087449953</c:v>
                </c:pt>
                <c:pt idx="1067">
                  <c:v>195.83738551647122</c:v>
                </c:pt>
                <c:pt idx="1068">
                  <c:v>197.71242916348942</c:v>
                </c:pt>
                <c:pt idx="1069">
                  <c:v>201.05234775974026</c:v>
                </c:pt>
                <c:pt idx="1070">
                  <c:v>211.94311570007915</c:v>
                </c:pt>
                <c:pt idx="1071">
                  <c:v>211.95511612242785</c:v>
                </c:pt>
                <c:pt idx="1072">
                  <c:v>210.18030740330295</c:v>
                </c:pt>
                <c:pt idx="1073">
                  <c:v>205.3443774409107</c:v>
                </c:pt>
                <c:pt idx="1074">
                  <c:v>196.49512333670677</c:v>
                </c:pt>
                <c:pt idx="1075">
                  <c:v>196.509357771981</c:v>
                </c:pt>
                <c:pt idx="1076">
                  <c:v>186.8020708346059</c:v>
                </c:pt>
                <c:pt idx="1077">
                  <c:v>184.62986561147324</c:v>
                </c:pt>
                <c:pt idx="1078">
                  <c:v>184.59484170834759</c:v>
                </c:pt>
                <c:pt idx="1079">
                  <c:v>184.61204467533619</c:v>
                </c:pt>
                <c:pt idx="1080">
                  <c:v>192.04910557942711</c:v>
                </c:pt>
                <c:pt idx="1081">
                  <c:v>196.34551813261271</c:v>
                </c:pt>
                <c:pt idx="1082">
                  <c:v>195.7232749346513</c:v>
                </c:pt>
                <c:pt idx="1083">
                  <c:v>195.73715701049673</c:v>
                </c:pt>
                <c:pt idx="1084">
                  <c:v>190.69340486008258</c:v>
                </c:pt>
                <c:pt idx="1085">
                  <c:v>185.83295958280405</c:v>
                </c:pt>
                <c:pt idx="1086">
                  <c:v>181.84992159872988</c:v>
                </c:pt>
                <c:pt idx="1087">
                  <c:v>175.15346662638186</c:v>
                </c:pt>
                <c:pt idx="1088">
                  <c:v>174.92572887550944</c:v>
                </c:pt>
                <c:pt idx="1089">
                  <c:v>174.94312455237298</c:v>
                </c:pt>
                <c:pt idx="1090">
                  <c:v>174.95655362458362</c:v>
                </c:pt>
                <c:pt idx="1091">
                  <c:v>175.98456724943108</c:v>
                </c:pt>
                <c:pt idx="1092">
                  <c:v>197.51316037536819</c:v>
                </c:pt>
                <c:pt idx="1093">
                  <c:v>197.52763548921899</c:v>
                </c:pt>
                <c:pt idx="1094">
                  <c:v>214.11903824824631</c:v>
                </c:pt>
                <c:pt idx="1095">
                  <c:v>140.52687629639536</c:v>
                </c:pt>
                <c:pt idx="1096">
                  <c:v>150.79162315379608</c:v>
                </c:pt>
                <c:pt idx="1097">
                  <c:v>160.81923519516948</c:v>
                </c:pt>
                <c:pt idx="1098">
                  <c:v>160.80385111253156</c:v>
                </c:pt>
                <c:pt idx="1099">
                  <c:v>157.30570467213167</c:v>
                </c:pt>
                <c:pt idx="1100">
                  <c:v>151.58398930631296</c:v>
                </c:pt>
                <c:pt idx="1101">
                  <c:v>135.16050650037937</c:v>
                </c:pt>
                <c:pt idx="1102">
                  <c:v>135.14712939527632</c:v>
                </c:pt>
                <c:pt idx="1103">
                  <c:v>130.34502059007926</c:v>
                </c:pt>
                <c:pt idx="1104">
                  <c:v>228.53310517309563</c:v>
                </c:pt>
                <c:pt idx="1105">
                  <c:v>221.91080748892719</c:v>
                </c:pt>
                <c:pt idx="1106">
                  <c:v>214.21666813332743</c:v>
                </c:pt>
                <c:pt idx="1107">
                  <c:v>209.97646128153451</c:v>
                </c:pt>
                <c:pt idx="1108">
                  <c:v>201.57811514958766</c:v>
                </c:pt>
                <c:pt idx="1109">
                  <c:v>201.61151440354715</c:v>
                </c:pt>
                <c:pt idx="1110">
                  <c:v>194.76834060008034</c:v>
                </c:pt>
                <c:pt idx="1111">
                  <c:v>193.49337407089433</c:v>
                </c:pt>
                <c:pt idx="1112">
                  <c:v>197.84288511015521</c:v>
                </c:pt>
                <c:pt idx="1113">
                  <c:v>197.85869223327177</c:v>
                </c:pt>
                <c:pt idx="1114">
                  <c:v>223.66055054876196</c:v>
                </c:pt>
                <c:pt idx="1115">
                  <c:v>239.90492766262429</c:v>
                </c:pt>
                <c:pt idx="1116">
                  <c:v>147.16833915393724</c:v>
                </c:pt>
                <c:pt idx="1117">
                  <c:v>147.15282629703955</c:v>
                </c:pt>
                <c:pt idx="1118">
                  <c:v>148.51824510814984</c:v>
                </c:pt>
                <c:pt idx="1119">
                  <c:v>144.08490542808048</c:v>
                </c:pt>
                <c:pt idx="1120">
                  <c:v>233.01819732993584</c:v>
                </c:pt>
                <c:pt idx="1121">
                  <c:v>233.03206134429976</c:v>
                </c:pt>
                <c:pt idx="1122">
                  <c:v>224.05176252146134</c:v>
                </c:pt>
                <c:pt idx="1123">
                  <c:v>216.6659879554411</c:v>
                </c:pt>
                <c:pt idx="1124">
                  <c:v>201.78608802550337</c:v>
                </c:pt>
                <c:pt idx="1125">
                  <c:v>195.01122396705165</c:v>
                </c:pt>
                <c:pt idx="1126">
                  <c:v>190.04206301014457</c:v>
                </c:pt>
                <c:pt idx="1127">
                  <c:v>190.05790633185646</c:v>
                </c:pt>
                <c:pt idx="1128">
                  <c:v>187.14403654048584</c:v>
                </c:pt>
                <c:pt idx="1129">
                  <c:v>186.15745681263195</c:v>
                </c:pt>
                <c:pt idx="1130">
                  <c:v>183.39793455961481</c:v>
                </c:pt>
                <c:pt idx="1131">
                  <c:v>183.41390432441312</c:v>
                </c:pt>
                <c:pt idx="1132">
                  <c:v>181.71489724074337</c:v>
                </c:pt>
                <c:pt idx="1133">
                  <c:v>181.3603598272577</c:v>
                </c:pt>
                <c:pt idx="1134">
                  <c:v>179.59268795359762</c:v>
                </c:pt>
                <c:pt idx="1135">
                  <c:v>179.103416922663</c:v>
                </c:pt>
                <c:pt idx="1136">
                  <c:v>179.38476243091566</c:v>
                </c:pt>
                <c:pt idx="1137">
                  <c:v>179.06960627570228</c:v>
                </c:pt>
                <c:pt idx="1138">
                  <c:v>179.08439172673937</c:v>
                </c:pt>
                <c:pt idx="1139">
                  <c:v>178.06106768136686</c:v>
                </c:pt>
                <c:pt idx="1140">
                  <c:v>178.59916773063375</c:v>
                </c:pt>
                <c:pt idx="1141">
                  <c:v>176.35843954747907</c:v>
                </c:pt>
                <c:pt idx="1142">
                  <c:v>176.37507305197036</c:v>
                </c:pt>
                <c:pt idx="1143">
                  <c:v>173.89541345238217</c:v>
                </c:pt>
                <c:pt idx="1144">
                  <c:v>172.77989685781679</c:v>
                </c:pt>
                <c:pt idx="1145">
                  <c:v>170.9494650801679</c:v>
                </c:pt>
                <c:pt idx="1146">
                  <c:v>170.96317204770511</c:v>
                </c:pt>
                <c:pt idx="1147">
                  <c:v>170.23572682847791</c:v>
                </c:pt>
                <c:pt idx="1148">
                  <c:v>170.89263610893974</c:v>
                </c:pt>
                <c:pt idx="1149">
                  <c:v>174.78085631851144</c:v>
                </c:pt>
                <c:pt idx="1150">
                  <c:v>174.79715921986633</c:v>
                </c:pt>
                <c:pt idx="1151">
                  <c:v>176.23229763702238</c:v>
                </c:pt>
                <c:pt idx="1152">
                  <c:v>176.6097309054783</c:v>
                </c:pt>
                <c:pt idx="1153">
                  <c:v>177.0007959786661</c:v>
                </c:pt>
                <c:pt idx="1154">
                  <c:v>176.00985635044378</c:v>
                </c:pt>
                <c:pt idx="1155">
                  <c:v>175.3547731382771</c:v>
                </c:pt>
                <c:pt idx="1156">
                  <c:v>174.67462363198163</c:v>
                </c:pt>
                <c:pt idx="1157">
                  <c:v>174.68821759461645</c:v>
                </c:pt>
                <c:pt idx="1158">
                  <c:v>183.84795522648281</c:v>
                </c:pt>
                <c:pt idx="1159">
                  <c:v>183.86199290725423</c:v>
                </c:pt>
                <c:pt idx="1160">
                  <c:v>184.64612423763296</c:v>
                </c:pt>
                <c:pt idx="1161">
                  <c:v>178.48280253528347</c:v>
                </c:pt>
                <c:pt idx="1162">
                  <c:v>176.34956746924797</c:v>
                </c:pt>
                <c:pt idx="1163">
                  <c:v>172.34408162425487</c:v>
                </c:pt>
                <c:pt idx="1164">
                  <c:v>172.36133335140519</c:v>
                </c:pt>
                <c:pt idx="1165">
                  <c:v>171.95441800086058</c:v>
                </c:pt>
                <c:pt idx="1166">
                  <c:v>172.6723663117055</c:v>
                </c:pt>
                <c:pt idx="1167">
                  <c:v>173.01416411297885</c:v>
                </c:pt>
                <c:pt idx="1168">
                  <c:v>173.02813200565814</c:v>
                </c:pt>
                <c:pt idx="1169">
                  <c:v>171.55685109374028</c:v>
                </c:pt>
                <c:pt idx="1170">
                  <c:v>172.28892556256628</c:v>
                </c:pt>
                <c:pt idx="1171">
                  <c:v>172.62216568820412</c:v>
                </c:pt>
                <c:pt idx="1172">
                  <c:v>172.64234334755304</c:v>
                </c:pt>
                <c:pt idx="1173">
                  <c:v>172.2823677695352</c:v>
                </c:pt>
                <c:pt idx="1174">
                  <c:v>171.79720628194619</c:v>
                </c:pt>
                <c:pt idx="1175">
                  <c:v>171.81399047391872</c:v>
                </c:pt>
                <c:pt idx="1176">
                  <c:v>172.08251221048877</c:v>
                </c:pt>
                <c:pt idx="1177">
                  <c:v>172.50135299660184</c:v>
                </c:pt>
                <c:pt idx="1178">
                  <c:v>174.27663307543739</c:v>
                </c:pt>
                <c:pt idx="1179">
                  <c:v>174.29009682556384</c:v>
                </c:pt>
                <c:pt idx="1180">
                  <c:v>174.32415591122799</c:v>
                </c:pt>
                <c:pt idx="1181">
                  <c:v>173.67024697760436</c:v>
                </c:pt>
                <c:pt idx="1182">
                  <c:v>174.7746161711579</c:v>
                </c:pt>
                <c:pt idx="1183">
                  <c:v>174.79124568978301</c:v>
                </c:pt>
                <c:pt idx="1184">
                  <c:v>175.8015972336409</c:v>
                </c:pt>
                <c:pt idx="1185">
                  <c:v>175.467187388301</c:v>
                </c:pt>
                <c:pt idx="1186">
                  <c:v>174.32664855332706</c:v>
                </c:pt>
                <c:pt idx="1187">
                  <c:v>174.34004434052048</c:v>
                </c:pt>
                <c:pt idx="1188">
                  <c:v>117.70351738006727</c:v>
                </c:pt>
                <c:pt idx="1189">
                  <c:v>117.69378812727957</c:v>
                </c:pt>
                <c:pt idx="1190">
                  <c:v>131.22328630884726</c:v>
                </c:pt>
                <c:pt idx="1191">
                  <c:v>151.68064242437708</c:v>
                </c:pt>
                <c:pt idx="1192">
                  <c:v>153.13800263064348</c:v>
                </c:pt>
                <c:pt idx="1193">
                  <c:v>150.44363079817737</c:v>
                </c:pt>
                <c:pt idx="1194">
                  <c:v>150.43136800243042</c:v>
                </c:pt>
                <c:pt idx="1195">
                  <c:v>146.07763952007127</c:v>
                </c:pt>
                <c:pt idx="1196">
                  <c:v>132.73847433379743</c:v>
                </c:pt>
                <c:pt idx="1197">
                  <c:v>231.7461413102431</c:v>
                </c:pt>
                <c:pt idx="1198">
                  <c:v>211.05824391987395</c:v>
                </c:pt>
                <c:pt idx="1199">
                  <c:v>211.0723949476841</c:v>
                </c:pt>
                <c:pt idx="1200">
                  <c:v>207.22134139432245</c:v>
                </c:pt>
                <c:pt idx="1201">
                  <c:v>204.20415443091147</c:v>
                </c:pt>
                <c:pt idx="1202">
                  <c:v>195.75503403093219</c:v>
                </c:pt>
                <c:pt idx="1203">
                  <c:v>192.36107429365464</c:v>
                </c:pt>
                <c:pt idx="1204">
                  <c:v>182.49764405574234</c:v>
                </c:pt>
                <c:pt idx="1205">
                  <c:v>182.51356870352501</c:v>
                </c:pt>
                <c:pt idx="1206">
                  <c:v>179.73739159298523</c:v>
                </c:pt>
                <c:pt idx="1207">
                  <c:v>178.67044378261571</c:v>
                </c:pt>
                <c:pt idx="1208">
                  <c:v>178.96516748879483</c:v>
                </c:pt>
                <c:pt idx="1209">
                  <c:v>179.31033918542875</c:v>
                </c:pt>
                <c:pt idx="1210">
                  <c:v>178.7378057850901</c:v>
                </c:pt>
                <c:pt idx="1211">
                  <c:v>178.75641652949534</c:v>
                </c:pt>
                <c:pt idx="1212">
                  <c:v>178.92765961155575</c:v>
                </c:pt>
                <c:pt idx="1213">
                  <c:v>180.73012744858616</c:v>
                </c:pt>
                <c:pt idx="1214">
                  <c:v>180.74791178258971</c:v>
                </c:pt>
                <c:pt idx="1215">
                  <c:v>179.30141409341365</c:v>
                </c:pt>
                <c:pt idx="1216">
                  <c:v>176.62802918635407</c:v>
                </c:pt>
                <c:pt idx="1217">
                  <c:v>175.49834208672641</c:v>
                </c:pt>
                <c:pt idx="1218">
                  <c:v>170.48115878028941</c:v>
                </c:pt>
                <c:pt idx="1219">
                  <c:v>170.49499658929648</c:v>
                </c:pt>
                <c:pt idx="1220">
                  <c:v>169.55203740703743</c:v>
                </c:pt>
                <c:pt idx="1221">
                  <c:v>169.85894528391623</c:v>
                </c:pt>
                <c:pt idx="1222">
                  <c:v>171.63852393964461</c:v>
                </c:pt>
                <c:pt idx="1223">
                  <c:v>171.67195795232578</c:v>
                </c:pt>
                <c:pt idx="1224">
                  <c:v>173.14475611639443</c:v>
                </c:pt>
                <c:pt idx="1225">
                  <c:v>172.11720095746455</c:v>
                </c:pt>
                <c:pt idx="1226">
                  <c:v>172.86881237869153</c:v>
                </c:pt>
                <c:pt idx="1227">
                  <c:v>172.88220780680055</c:v>
                </c:pt>
                <c:pt idx="1228">
                  <c:v>173.95024107291829</c:v>
                </c:pt>
                <c:pt idx="1229">
                  <c:v>174.3213413111817</c:v>
                </c:pt>
                <c:pt idx="1230">
                  <c:v>175.70919137896473</c:v>
                </c:pt>
                <c:pt idx="1231">
                  <c:v>177.4053145834643</c:v>
                </c:pt>
                <c:pt idx="1232">
                  <c:v>178.45189083475893</c:v>
                </c:pt>
                <c:pt idx="1233">
                  <c:v>176.40337017987872</c:v>
                </c:pt>
                <c:pt idx="1234">
                  <c:v>176.41653014268095</c:v>
                </c:pt>
                <c:pt idx="1235">
                  <c:v>184.95875973732038</c:v>
                </c:pt>
                <c:pt idx="1236">
                  <c:v>199.42930536958789</c:v>
                </c:pt>
                <c:pt idx="1237">
                  <c:v>218.7871953106596</c:v>
                </c:pt>
                <c:pt idx="1238">
                  <c:v>141.27388016221417</c:v>
                </c:pt>
                <c:pt idx="1239">
                  <c:v>149.62498150929551</c:v>
                </c:pt>
                <c:pt idx="1240">
                  <c:v>165.13590465393625</c:v>
                </c:pt>
                <c:pt idx="1241">
                  <c:v>165.12200490668818</c:v>
                </c:pt>
                <c:pt idx="1242">
                  <c:v>168.63331624799088</c:v>
                </c:pt>
                <c:pt idx="1243">
                  <c:v>173.39722540324419</c:v>
                </c:pt>
                <c:pt idx="1244">
                  <c:v>173.38169009959702</c:v>
                </c:pt>
                <c:pt idx="1245">
                  <c:v>170.93287602871553</c:v>
                </c:pt>
                <c:pt idx="1246">
                  <c:v>161.41618876419597</c:v>
                </c:pt>
                <c:pt idx="1247">
                  <c:v>149.74600757190851</c:v>
                </c:pt>
                <c:pt idx="1248">
                  <c:v>149.73228693261299</c:v>
                </c:pt>
                <c:pt idx="1249">
                  <c:v>143.65231999071233</c:v>
                </c:pt>
                <c:pt idx="1250">
                  <c:v>242.81562236696601</c:v>
                </c:pt>
                <c:pt idx="1251">
                  <c:v>230.99636474984717</c:v>
                </c:pt>
                <c:pt idx="1252">
                  <c:v>216.69501874148418</c:v>
                </c:pt>
                <c:pt idx="1253">
                  <c:v>216.71012647216898</c:v>
                </c:pt>
                <c:pt idx="1254">
                  <c:v>206.20455473628405</c:v>
                </c:pt>
                <c:pt idx="1255">
                  <c:v>200.36144137475534</c:v>
                </c:pt>
                <c:pt idx="1256">
                  <c:v>189.6646818308686</c:v>
                </c:pt>
                <c:pt idx="1257">
                  <c:v>189.68115969382967</c:v>
                </c:pt>
                <c:pt idx="1258">
                  <c:v>187.38248033861726</c:v>
                </c:pt>
                <c:pt idx="1259">
                  <c:v>184.68530281426891</c:v>
                </c:pt>
                <c:pt idx="1260">
                  <c:v>183.28602610768579</c:v>
                </c:pt>
                <c:pt idx="1261">
                  <c:v>182.14553790299047</c:v>
                </c:pt>
                <c:pt idx="1262">
                  <c:v>182.39721756009237</c:v>
                </c:pt>
                <c:pt idx="1263">
                  <c:v>178.94983965395454</c:v>
                </c:pt>
                <c:pt idx="1264">
                  <c:v>178.96855922198571</c:v>
                </c:pt>
                <c:pt idx="1265">
                  <c:v>178.10899455061352</c:v>
                </c:pt>
                <c:pt idx="1266">
                  <c:v>177.97136922516415</c:v>
                </c:pt>
                <c:pt idx="1267">
                  <c:v>177.51692945022015</c:v>
                </c:pt>
                <c:pt idx="1268">
                  <c:v>175.88453013648547</c:v>
                </c:pt>
                <c:pt idx="1269">
                  <c:v>176.41968793894819</c:v>
                </c:pt>
                <c:pt idx="1270">
                  <c:v>174.89702270512478</c:v>
                </c:pt>
                <c:pt idx="1271">
                  <c:v>174.910697715374</c:v>
                </c:pt>
                <c:pt idx="1272">
                  <c:v>174.74358335770739</c:v>
                </c:pt>
                <c:pt idx="1273">
                  <c:v>174.94203765265249</c:v>
                </c:pt>
                <c:pt idx="1274">
                  <c:v>173.42325869337313</c:v>
                </c:pt>
                <c:pt idx="1275">
                  <c:v>173.79486853945107</c:v>
                </c:pt>
                <c:pt idx="1276">
                  <c:v>173.80045542037303</c:v>
                </c:pt>
                <c:pt idx="1277">
                  <c:v>173.81337877616446</c:v>
                </c:pt>
                <c:pt idx="1278">
                  <c:v>173.08840703168349</c:v>
                </c:pt>
                <c:pt idx="1279">
                  <c:v>173.79460985978261</c:v>
                </c:pt>
                <c:pt idx="1280">
                  <c:v>177.30331391122854</c:v>
                </c:pt>
                <c:pt idx="1281">
                  <c:v>177.31873049137224</c:v>
                </c:pt>
                <c:pt idx="1282">
                  <c:v>179.0857733734592</c:v>
                </c:pt>
                <c:pt idx="1283">
                  <c:v>187.54309592298762</c:v>
                </c:pt>
                <c:pt idx="1284">
                  <c:v>191.10711658226225</c:v>
                </c:pt>
                <c:pt idx="1285">
                  <c:v>198.11648282935801</c:v>
                </c:pt>
                <c:pt idx="1286">
                  <c:v>198.12950818169739</c:v>
                </c:pt>
                <c:pt idx="1287">
                  <c:v>219.81229264483315</c:v>
                </c:pt>
                <c:pt idx="1288">
                  <c:v>219.82642707880819</c:v>
                </c:pt>
                <c:pt idx="1289">
                  <c:v>220.25025064905097</c:v>
                </c:pt>
                <c:pt idx="1290">
                  <c:v>220.15271448365192</c:v>
                </c:pt>
                <c:pt idx="1291">
                  <c:v>210.87926115692835</c:v>
                </c:pt>
                <c:pt idx="1292">
                  <c:v>210.89378187691773</c:v>
                </c:pt>
                <c:pt idx="1293">
                  <c:v>205.21494151984214</c:v>
                </c:pt>
                <c:pt idx="1294">
                  <c:v>195.13389857527849</c:v>
                </c:pt>
                <c:pt idx="1295">
                  <c:v>193.94235032215363</c:v>
                </c:pt>
                <c:pt idx="1296">
                  <c:v>184.64621735514947</c:v>
                </c:pt>
                <c:pt idx="1297">
                  <c:v>184.66459843513701</c:v>
                </c:pt>
                <c:pt idx="1298">
                  <c:v>181.91994453869131</c:v>
                </c:pt>
                <c:pt idx="1299">
                  <c:v>180.1729846184916</c:v>
                </c:pt>
                <c:pt idx="1300">
                  <c:v>195.04486546283218</c:v>
                </c:pt>
                <c:pt idx="1301">
                  <c:v>217.33375960303306</c:v>
                </c:pt>
                <c:pt idx="1302">
                  <c:v>160.56960254772915</c:v>
                </c:pt>
                <c:pt idx="1303">
                  <c:v>160.55438368758993</c:v>
                </c:pt>
                <c:pt idx="1304">
                  <c:v>167.41346183472265</c:v>
                </c:pt>
                <c:pt idx="1305">
                  <c:v>160.34855864521026</c:v>
                </c:pt>
                <c:pt idx="1306">
                  <c:v>151.19891119974429</c:v>
                </c:pt>
                <c:pt idx="1307">
                  <c:v>235.93448980246032</c:v>
                </c:pt>
                <c:pt idx="1308">
                  <c:v>235.94603711117534</c:v>
                </c:pt>
                <c:pt idx="1309">
                  <c:v>228.42113322534931</c:v>
                </c:pt>
                <c:pt idx="1310">
                  <c:v>221.89861306886436</c:v>
                </c:pt>
                <c:pt idx="1311">
                  <c:v>209.43267879989372</c:v>
                </c:pt>
                <c:pt idx="1312">
                  <c:v>202.06219223054805</c:v>
                </c:pt>
                <c:pt idx="1313">
                  <c:v>193.84451693085944</c:v>
                </c:pt>
                <c:pt idx="1314">
                  <c:v>193.86292594344133</c:v>
                </c:pt>
                <c:pt idx="1315">
                  <c:v>187.71639861023749</c:v>
                </c:pt>
                <c:pt idx="1316">
                  <c:v>187.08127826888207</c:v>
                </c:pt>
                <c:pt idx="1317">
                  <c:v>182.72269240484087</c:v>
                </c:pt>
                <c:pt idx="1318">
                  <c:v>182.73866449757156</c:v>
                </c:pt>
                <c:pt idx="1319">
                  <c:v>178.06111620181778</c:v>
                </c:pt>
                <c:pt idx="1320">
                  <c:v>175.8425778910121</c:v>
                </c:pt>
                <c:pt idx="1321">
                  <c:v>170.4384075038756</c:v>
                </c:pt>
                <c:pt idx="1322">
                  <c:v>170.45372655910359</c:v>
                </c:pt>
                <c:pt idx="1323">
                  <c:v>169.50265904867547</c:v>
                </c:pt>
                <c:pt idx="1324">
                  <c:v>170.8739554199216</c:v>
                </c:pt>
                <c:pt idx="1325">
                  <c:v>182.63891741208226</c:v>
                </c:pt>
                <c:pt idx="1326">
                  <c:v>182.6533065907918</c:v>
                </c:pt>
                <c:pt idx="1327">
                  <c:v>219.36397909656998</c:v>
                </c:pt>
                <c:pt idx="1328">
                  <c:v>129.7470518207692</c:v>
                </c:pt>
                <c:pt idx="1329">
                  <c:v>153.99961327199239</c:v>
                </c:pt>
                <c:pt idx="1330">
                  <c:v>153.98697016660304</c:v>
                </c:pt>
                <c:pt idx="1331">
                  <c:v>151.05628137955031</c:v>
                </c:pt>
                <c:pt idx="1332">
                  <c:v>144.20836595273798</c:v>
                </c:pt>
                <c:pt idx="1333">
                  <c:v>132.72153135748007</c:v>
                </c:pt>
                <c:pt idx="1334">
                  <c:v>132.70988059322377</c:v>
                </c:pt>
                <c:pt idx="1335">
                  <c:v>230.57216630176379</c:v>
                </c:pt>
                <c:pt idx="1336">
                  <c:v>221.65084139453887</c:v>
                </c:pt>
                <c:pt idx="1337">
                  <c:v>198.22238949961482</c:v>
                </c:pt>
                <c:pt idx="1338">
                  <c:v>198.23741440885399</c:v>
                </c:pt>
                <c:pt idx="1339">
                  <c:v>193.37249397719853</c:v>
                </c:pt>
                <c:pt idx="1340">
                  <c:v>189.83836032185417</c:v>
                </c:pt>
                <c:pt idx="1341">
                  <c:v>187.19866067671745</c:v>
                </c:pt>
                <c:pt idx="1342">
                  <c:v>186.20822246214075</c:v>
                </c:pt>
                <c:pt idx="1343">
                  <c:v>184.79252966963605</c:v>
                </c:pt>
                <c:pt idx="1344">
                  <c:v>184.80807923561082</c:v>
                </c:pt>
                <c:pt idx="1345">
                  <c:v>184.81150884914038</c:v>
                </c:pt>
                <c:pt idx="1346">
                  <c:v>184.09470829399197</c:v>
                </c:pt>
                <c:pt idx="1347">
                  <c:v>181.19316180288155</c:v>
                </c:pt>
                <c:pt idx="1348">
                  <c:v>179.68876476609216</c:v>
                </c:pt>
                <c:pt idx="1349">
                  <c:v>173.18695860234635</c:v>
                </c:pt>
                <c:pt idx="1350">
                  <c:v>173.20493476946459</c:v>
                </c:pt>
                <c:pt idx="1351">
                  <c:v>171.81496439787799</c:v>
                </c:pt>
                <c:pt idx="1352">
                  <c:v>170.46462076566323</c:v>
                </c:pt>
                <c:pt idx="1353">
                  <c:v>169.42848027628486</c:v>
                </c:pt>
                <c:pt idx="1354">
                  <c:v>168.33554777409299</c:v>
                </c:pt>
                <c:pt idx="1355">
                  <c:v>167.8831562147324</c:v>
                </c:pt>
                <c:pt idx="1356">
                  <c:v>167.66419705917832</c:v>
                </c:pt>
                <c:pt idx="1357">
                  <c:v>167.67930570466947</c:v>
                </c:pt>
                <c:pt idx="1358">
                  <c:v>168.03119350088051</c:v>
                </c:pt>
                <c:pt idx="1359">
                  <c:v>168.02292286290185</c:v>
                </c:pt>
                <c:pt idx="1360">
                  <c:v>168.01953812346252</c:v>
                </c:pt>
                <c:pt idx="1361">
                  <c:v>167.65979159958124</c:v>
                </c:pt>
                <c:pt idx="1362">
                  <c:v>167.64078335914814</c:v>
                </c:pt>
                <c:pt idx="1363">
                  <c:v>168.06714932001697</c:v>
                </c:pt>
                <c:pt idx="1364">
                  <c:v>168.08255086920653</c:v>
                </c:pt>
                <c:pt idx="1365">
                  <c:v>168.11212814624031</c:v>
                </c:pt>
                <c:pt idx="1366">
                  <c:v>167.7667753557194</c:v>
                </c:pt>
                <c:pt idx="1367">
                  <c:v>167.40176885720066</c:v>
                </c:pt>
                <c:pt idx="1368">
                  <c:v>167.07548505172966</c:v>
                </c:pt>
                <c:pt idx="1369">
                  <c:v>168.60130244541199</c:v>
                </c:pt>
                <c:pt idx="1370">
                  <c:v>168.61642132261491</c:v>
                </c:pt>
                <c:pt idx="1371">
                  <c:v>168.28397503002591</c:v>
                </c:pt>
                <c:pt idx="1372">
                  <c:v>168.6849225796521</c:v>
                </c:pt>
                <c:pt idx="1373">
                  <c:v>169.09242696117502</c:v>
                </c:pt>
                <c:pt idx="1374">
                  <c:v>169.47844821561714</c:v>
                </c:pt>
                <c:pt idx="1375">
                  <c:v>169.15150936203997</c:v>
                </c:pt>
                <c:pt idx="1376">
                  <c:v>169.16722899230822</c:v>
                </c:pt>
                <c:pt idx="1377">
                  <c:v>169.20505476891319</c:v>
                </c:pt>
                <c:pt idx="1378">
                  <c:v>169.94167892851843</c:v>
                </c:pt>
                <c:pt idx="1379">
                  <c:v>171.1019311510135</c:v>
                </c:pt>
                <c:pt idx="1380">
                  <c:v>171.11767822946817</c:v>
                </c:pt>
                <c:pt idx="1381">
                  <c:v>171.14686074208575</c:v>
                </c:pt>
                <c:pt idx="1382">
                  <c:v>171.52591041298044</c:v>
                </c:pt>
                <c:pt idx="1383">
                  <c:v>171.91830147708441</c:v>
                </c:pt>
                <c:pt idx="1384">
                  <c:v>172.31765169966371</c:v>
                </c:pt>
                <c:pt idx="1385">
                  <c:v>174.18438227222288</c:v>
                </c:pt>
                <c:pt idx="1386">
                  <c:v>174.19669068125347</c:v>
                </c:pt>
              </c:numCache>
            </c:numRef>
          </c:xVal>
          <c:yVal>
            <c:numRef>
              <c:f>'[3]CPTu (S.2)-Elaborazioni'!$A$16:$A$1402</c:f>
              <c:numCache>
                <c:formatCode>General</c:formatCode>
                <c:ptCount val="1387"/>
                <c:pt idx="0">
                  <c:v>7</c:v>
                </c:pt>
                <c:pt idx="1">
                  <c:v>7.01</c:v>
                </c:pt>
                <c:pt idx="2">
                  <c:v>7.02</c:v>
                </c:pt>
                <c:pt idx="3">
                  <c:v>7.03</c:v>
                </c:pt>
                <c:pt idx="4">
                  <c:v>7.04</c:v>
                </c:pt>
                <c:pt idx="5">
                  <c:v>7.05</c:v>
                </c:pt>
                <c:pt idx="6">
                  <c:v>7.06</c:v>
                </c:pt>
                <c:pt idx="7">
                  <c:v>7.07</c:v>
                </c:pt>
                <c:pt idx="8">
                  <c:v>7.08</c:v>
                </c:pt>
                <c:pt idx="9">
                  <c:v>7.09</c:v>
                </c:pt>
                <c:pt idx="10">
                  <c:v>7.1</c:v>
                </c:pt>
                <c:pt idx="11">
                  <c:v>7.11</c:v>
                </c:pt>
                <c:pt idx="12">
                  <c:v>7.12</c:v>
                </c:pt>
                <c:pt idx="13">
                  <c:v>7.13</c:v>
                </c:pt>
                <c:pt idx="14">
                  <c:v>7.14</c:v>
                </c:pt>
                <c:pt idx="15">
                  <c:v>7.15</c:v>
                </c:pt>
                <c:pt idx="16">
                  <c:v>7.16</c:v>
                </c:pt>
                <c:pt idx="17">
                  <c:v>7.17</c:v>
                </c:pt>
                <c:pt idx="18">
                  <c:v>7.18</c:v>
                </c:pt>
                <c:pt idx="19">
                  <c:v>7.19</c:v>
                </c:pt>
                <c:pt idx="20">
                  <c:v>7.2</c:v>
                </c:pt>
                <c:pt idx="21">
                  <c:v>7.21</c:v>
                </c:pt>
                <c:pt idx="22">
                  <c:v>7.22</c:v>
                </c:pt>
                <c:pt idx="23">
                  <c:v>7.23</c:v>
                </c:pt>
                <c:pt idx="24">
                  <c:v>7.24</c:v>
                </c:pt>
                <c:pt idx="25">
                  <c:v>7.25</c:v>
                </c:pt>
                <c:pt idx="26">
                  <c:v>7.26</c:v>
                </c:pt>
                <c:pt idx="27">
                  <c:v>7.27</c:v>
                </c:pt>
                <c:pt idx="28">
                  <c:v>7.28</c:v>
                </c:pt>
                <c:pt idx="29">
                  <c:v>7.29</c:v>
                </c:pt>
                <c:pt idx="30">
                  <c:v>7.3</c:v>
                </c:pt>
                <c:pt idx="31">
                  <c:v>7.31</c:v>
                </c:pt>
                <c:pt idx="32">
                  <c:v>7.32</c:v>
                </c:pt>
                <c:pt idx="33">
                  <c:v>7.33</c:v>
                </c:pt>
                <c:pt idx="34">
                  <c:v>7.34</c:v>
                </c:pt>
                <c:pt idx="35">
                  <c:v>7.35</c:v>
                </c:pt>
                <c:pt idx="36">
                  <c:v>7.36</c:v>
                </c:pt>
                <c:pt idx="37">
                  <c:v>7.37</c:v>
                </c:pt>
                <c:pt idx="38">
                  <c:v>7.38</c:v>
                </c:pt>
                <c:pt idx="39">
                  <c:v>7.39</c:v>
                </c:pt>
                <c:pt idx="40">
                  <c:v>7.4</c:v>
                </c:pt>
                <c:pt idx="41">
                  <c:v>7.41</c:v>
                </c:pt>
                <c:pt idx="42">
                  <c:v>7.42</c:v>
                </c:pt>
                <c:pt idx="43">
                  <c:v>7.43</c:v>
                </c:pt>
                <c:pt idx="44">
                  <c:v>7.44</c:v>
                </c:pt>
                <c:pt idx="45">
                  <c:v>7.45</c:v>
                </c:pt>
                <c:pt idx="46">
                  <c:v>7.46</c:v>
                </c:pt>
                <c:pt idx="47">
                  <c:v>7.47</c:v>
                </c:pt>
                <c:pt idx="48">
                  <c:v>7.48</c:v>
                </c:pt>
                <c:pt idx="49">
                  <c:v>7.49</c:v>
                </c:pt>
                <c:pt idx="50">
                  <c:v>7.5</c:v>
                </c:pt>
                <c:pt idx="51">
                  <c:v>7.51</c:v>
                </c:pt>
                <c:pt idx="52">
                  <c:v>7.52</c:v>
                </c:pt>
                <c:pt idx="53">
                  <c:v>7.53</c:v>
                </c:pt>
                <c:pt idx="54">
                  <c:v>7.54</c:v>
                </c:pt>
                <c:pt idx="55">
                  <c:v>7.55</c:v>
                </c:pt>
                <c:pt idx="56">
                  <c:v>7.56</c:v>
                </c:pt>
                <c:pt idx="57">
                  <c:v>7.57</c:v>
                </c:pt>
                <c:pt idx="58">
                  <c:v>7.58</c:v>
                </c:pt>
                <c:pt idx="59">
                  <c:v>7.59</c:v>
                </c:pt>
                <c:pt idx="60">
                  <c:v>7.6</c:v>
                </c:pt>
                <c:pt idx="61">
                  <c:v>7.61</c:v>
                </c:pt>
                <c:pt idx="62">
                  <c:v>7.62</c:v>
                </c:pt>
                <c:pt idx="63">
                  <c:v>7.63</c:v>
                </c:pt>
                <c:pt idx="64">
                  <c:v>7.64</c:v>
                </c:pt>
                <c:pt idx="65">
                  <c:v>7.65</c:v>
                </c:pt>
                <c:pt idx="66">
                  <c:v>7.66</c:v>
                </c:pt>
                <c:pt idx="67">
                  <c:v>7.67</c:v>
                </c:pt>
                <c:pt idx="68">
                  <c:v>7.68</c:v>
                </c:pt>
                <c:pt idx="69">
                  <c:v>7.69</c:v>
                </c:pt>
                <c:pt idx="70">
                  <c:v>7.7</c:v>
                </c:pt>
                <c:pt idx="71">
                  <c:v>7.71</c:v>
                </c:pt>
                <c:pt idx="72">
                  <c:v>7.72</c:v>
                </c:pt>
                <c:pt idx="73">
                  <c:v>7.73</c:v>
                </c:pt>
                <c:pt idx="74">
                  <c:v>7.74</c:v>
                </c:pt>
                <c:pt idx="75">
                  <c:v>7.75</c:v>
                </c:pt>
                <c:pt idx="76">
                  <c:v>7.76</c:v>
                </c:pt>
                <c:pt idx="77">
                  <c:v>7.77</c:v>
                </c:pt>
                <c:pt idx="78">
                  <c:v>7.78</c:v>
                </c:pt>
                <c:pt idx="79">
                  <c:v>7.79</c:v>
                </c:pt>
                <c:pt idx="80">
                  <c:v>7.8</c:v>
                </c:pt>
                <c:pt idx="81">
                  <c:v>7.81</c:v>
                </c:pt>
                <c:pt idx="82">
                  <c:v>7.82</c:v>
                </c:pt>
                <c:pt idx="83">
                  <c:v>7.83</c:v>
                </c:pt>
                <c:pt idx="84">
                  <c:v>7.84</c:v>
                </c:pt>
                <c:pt idx="85">
                  <c:v>7.85</c:v>
                </c:pt>
                <c:pt idx="86">
                  <c:v>7.86</c:v>
                </c:pt>
                <c:pt idx="87">
                  <c:v>7.87</c:v>
                </c:pt>
                <c:pt idx="88">
                  <c:v>7.88</c:v>
                </c:pt>
                <c:pt idx="89">
                  <c:v>7.89</c:v>
                </c:pt>
                <c:pt idx="90">
                  <c:v>7.9</c:v>
                </c:pt>
                <c:pt idx="91">
                  <c:v>7.91</c:v>
                </c:pt>
                <c:pt idx="92">
                  <c:v>7.92</c:v>
                </c:pt>
                <c:pt idx="93">
                  <c:v>7.93</c:v>
                </c:pt>
                <c:pt idx="94">
                  <c:v>7.94</c:v>
                </c:pt>
                <c:pt idx="95">
                  <c:v>7.95</c:v>
                </c:pt>
                <c:pt idx="96">
                  <c:v>7.96</c:v>
                </c:pt>
                <c:pt idx="97">
                  <c:v>7.97</c:v>
                </c:pt>
                <c:pt idx="98">
                  <c:v>7.98</c:v>
                </c:pt>
                <c:pt idx="99">
                  <c:v>7.99</c:v>
                </c:pt>
                <c:pt idx="100">
                  <c:v>8</c:v>
                </c:pt>
                <c:pt idx="101">
                  <c:v>8.01</c:v>
                </c:pt>
                <c:pt idx="102">
                  <c:v>8.02</c:v>
                </c:pt>
                <c:pt idx="103">
                  <c:v>8.0299999999999994</c:v>
                </c:pt>
                <c:pt idx="104">
                  <c:v>8.0399999999999991</c:v>
                </c:pt>
                <c:pt idx="105">
                  <c:v>8.0500000000000007</c:v>
                </c:pt>
                <c:pt idx="106">
                  <c:v>8.06</c:v>
                </c:pt>
                <c:pt idx="107">
                  <c:v>8.07</c:v>
                </c:pt>
                <c:pt idx="108">
                  <c:v>8.08</c:v>
                </c:pt>
                <c:pt idx="109">
                  <c:v>8.09</c:v>
                </c:pt>
                <c:pt idx="110">
                  <c:v>8.1</c:v>
                </c:pt>
                <c:pt idx="111">
                  <c:v>8.11</c:v>
                </c:pt>
                <c:pt idx="112">
                  <c:v>8.1199999999999992</c:v>
                </c:pt>
                <c:pt idx="113">
                  <c:v>8.1300000000000008</c:v>
                </c:pt>
                <c:pt idx="114">
                  <c:v>8.14</c:v>
                </c:pt>
                <c:pt idx="115">
                  <c:v>8.15</c:v>
                </c:pt>
                <c:pt idx="116">
                  <c:v>8.16</c:v>
                </c:pt>
                <c:pt idx="117">
                  <c:v>8.17</c:v>
                </c:pt>
                <c:pt idx="118">
                  <c:v>8.18</c:v>
                </c:pt>
                <c:pt idx="119">
                  <c:v>8.19</c:v>
                </c:pt>
                <c:pt idx="120">
                  <c:v>8.1999999999999993</c:v>
                </c:pt>
                <c:pt idx="121">
                  <c:v>8.2100000000000009</c:v>
                </c:pt>
                <c:pt idx="122">
                  <c:v>8.2200000000000006</c:v>
                </c:pt>
                <c:pt idx="123">
                  <c:v>8.23</c:v>
                </c:pt>
                <c:pt idx="124">
                  <c:v>8.24</c:v>
                </c:pt>
                <c:pt idx="125">
                  <c:v>8.25</c:v>
                </c:pt>
                <c:pt idx="126">
                  <c:v>8.26</c:v>
                </c:pt>
                <c:pt idx="127">
                  <c:v>8.27</c:v>
                </c:pt>
                <c:pt idx="128">
                  <c:v>8.2799999999999994</c:v>
                </c:pt>
                <c:pt idx="129">
                  <c:v>8.2899999999999991</c:v>
                </c:pt>
                <c:pt idx="130">
                  <c:v>8.3000000000000007</c:v>
                </c:pt>
                <c:pt idx="131">
                  <c:v>8.31</c:v>
                </c:pt>
                <c:pt idx="132">
                  <c:v>8.32</c:v>
                </c:pt>
                <c:pt idx="133">
                  <c:v>8.33</c:v>
                </c:pt>
                <c:pt idx="134">
                  <c:v>8.34</c:v>
                </c:pt>
                <c:pt idx="135">
                  <c:v>8.35</c:v>
                </c:pt>
                <c:pt idx="136">
                  <c:v>8.36</c:v>
                </c:pt>
                <c:pt idx="137">
                  <c:v>8.3699999999999992</c:v>
                </c:pt>
                <c:pt idx="138">
                  <c:v>8.3800000000000008</c:v>
                </c:pt>
                <c:pt idx="139">
                  <c:v>8.39</c:v>
                </c:pt>
                <c:pt idx="140">
                  <c:v>8.4</c:v>
                </c:pt>
                <c:pt idx="141">
                  <c:v>8.41</c:v>
                </c:pt>
                <c:pt idx="142">
                  <c:v>8.42</c:v>
                </c:pt>
                <c:pt idx="143">
                  <c:v>8.43</c:v>
                </c:pt>
                <c:pt idx="144">
                  <c:v>8.44</c:v>
                </c:pt>
                <c:pt idx="145">
                  <c:v>8.4499999999999993</c:v>
                </c:pt>
                <c:pt idx="146">
                  <c:v>8.4600000000000009</c:v>
                </c:pt>
                <c:pt idx="147">
                  <c:v>8.4700000000000006</c:v>
                </c:pt>
                <c:pt idx="148">
                  <c:v>8.48</c:v>
                </c:pt>
                <c:pt idx="149">
                  <c:v>8.49</c:v>
                </c:pt>
                <c:pt idx="150">
                  <c:v>8.5</c:v>
                </c:pt>
                <c:pt idx="151">
                  <c:v>8.51</c:v>
                </c:pt>
                <c:pt idx="152">
                  <c:v>8.52</c:v>
                </c:pt>
                <c:pt idx="153">
                  <c:v>8.5299999999999994</c:v>
                </c:pt>
                <c:pt idx="154">
                  <c:v>8.5399999999999991</c:v>
                </c:pt>
                <c:pt idx="155">
                  <c:v>8.5500000000000007</c:v>
                </c:pt>
                <c:pt idx="156">
                  <c:v>8.56</c:v>
                </c:pt>
                <c:pt idx="157">
                  <c:v>8.57</c:v>
                </c:pt>
                <c:pt idx="158">
                  <c:v>8.58</c:v>
                </c:pt>
                <c:pt idx="159">
                  <c:v>8.59</c:v>
                </c:pt>
                <c:pt idx="160">
                  <c:v>8.6</c:v>
                </c:pt>
                <c:pt idx="161">
                  <c:v>8.61</c:v>
                </c:pt>
                <c:pt idx="162">
                  <c:v>8.6199999999999992</c:v>
                </c:pt>
                <c:pt idx="163">
                  <c:v>8.6300000000000008</c:v>
                </c:pt>
                <c:pt idx="164">
                  <c:v>8.64</c:v>
                </c:pt>
                <c:pt idx="165">
                  <c:v>8.65</c:v>
                </c:pt>
                <c:pt idx="166">
                  <c:v>8.66</c:v>
                </c:pt>
                <c:pt idx="167">
                  <c:v>8.67</c:v>
                </c:pt>
                <c:pt idx="168">
                  <c:v>8.68</c:v>
                </c:pt>
                <c:pt idx="169">
                  <c:v>8.69</c:v>
                </c:pt>
                <c:pt idx="170">
                  <c:v>8.6999999999999993</c:v>
                </c:pt>
                <c:pt idx="171">
                  <c:v>8.7100000000000009</c:v>
                </c:pt>
                <c:pt idx="172">
                  <c:v>8.7200000000000006</c:v>
                </c:pt>
                <c:pt idx="173">
                  <c:v>8.73</c:v>
                </c:pt>
                <c:pt idx="174">
                  <c:v>8.74</c:v>
                </c:pt>
                <c:pt idx="175">
                  <c:v>8.75</c:v>
                </c:pt>
                <c:pt idx="176">
                  <c:v>8.76</c:v>
                </c:pt>
                <c:pt idx="177">
                  <c:v>8.77</c:v>
                </c:pt>
                <c:pt idx="178">
                  <c:v>8.7799999999999994</c:v>
                </c:pt>
                <c:pt idx="179">
                  <c:v>8.7899999999999991</c:v>
                </c:pt>
                <c:pt idx="180">
                  <c:v>8.8000000000000007</c:v>
                </c:pt>
                <c:pt idx="181">
                  <c:v>8.81</c:v>
                </c:pt>
                <c:pt idx="182">
                  <c:v>8.82</c:v>
                </c:pt>
                <c:pt idx="183">
                  <c:v>8.83</c:v>
                </c:pt>
                <c:pt idx="184">
                  <c:v>8.84</c:v>
                </c:pt>
                <c:pt idx="185">
                  <c:v>8.85</c:v>
                </c:pt>
                <c:pt idx="186">
                  <c:v>8.86</c:v>
                </c:pt>
                <c:pt idx="187">
                  <c:v>8.8699999999999992</c:v>
                </c:pt>
                <c:pt idx="188">
                  <c:v>8.8800000000000008</c:v>
                </c:pt>
                <c:pt idx="189">
                  <c:v>8.89</c:v>
                </c:pt>
                <c:pt idx="190">
                  <c:v>8.9</c:v>
                </c:pt>
                <c:pt idx="191">
                  <c:v>8.91</c:v>
                </c:pt>
                <c:pt idx="192">
                  <c:v>8.92</c:v>
                </c:pt>
                <c:pt idx="193">
                  <c:v>8.93</c:v>
                </c:pt>
                <c:pt idx="194">
                  <c:v>8.94</c:v>
                </c:pt>
                <c:pt idx="195">
                  <c:v>8.9499999999999993</c:v>
                </c:pt>
                <c:pt idx="196">
                  <c:v>8.9600000000000009</c:v>
                </c:pt>
                <c:pt idx="197">
                  <c:v>8.9700000000000006</c:v>
                </c:pt>
                <c:pt idx="198">
                  <c:v>8.98</c:v>
                </c:pt>
                <c:pt idx="199">
                  <c:v>8.99</c:v>
                </c:pt>
                <c:pt idx="200">
                  <c:v>9</c:v>
                </c:pt>
                <c:pt idx="201">
                  <c:v>9.01</c:v>
                </c:pt>
                <c:pt idx="202">
                  <c:v>9.02</c:v>
                </c:pt>
                <c:pt idx="203">
                  <c:v>9.0299999999999994</c:v>
                </c:pt>
                <c:pt idx="204">
                  <c:v>9.0399999999999991</c:v>
                </c:pt>
                <c:pt idx="205">
                  <c:v>9.0500000000000007</c:v>
                </c:pt>
                <c:pt idx="206">
                  <c:v>9.06</c:v>
                </c:pt>
                <c:pt idx="207">
                  <c:v>9.07</c:v>
                </c:pt>
                <c:pt idx="208">
                  <c:v>9.08</c:v>
                </c:pt>
                <c:pt idx="209">
                  <c:v>9.09</c:v>
                </c:pt>
                <c:pt idx="210">
                  <c:v>9.1</c:v>
                </c:pt>
                <c:pt idx="211">
                  <c:v>9.11</c:v>
                </c:pt>
                <c:pt idx="212">
                  <c:v>9.1199999999999992</c:v>
                </c:pt>
                <c:pt idx="213">
                  <c:v>9.1300000000000008</c:v>
                </c:pt>
                <c:pt idx="214">
                  <c:v>9.14</c:v>
                </c:pt>
                <c:pt idx="215">
                  <c:v>9.15</c:v>
                </c:pt>
                <c:pt idx="216">
                  <c:v>9.16</c:v>
                </c:pt>
                <c:pt idx="217">
                  <c:v>9.17</c:v>
                </c:pt>
                <c:pt idx="218">
                  <c:v>9.18</c:v>
                </c:pt>
                <c:pt idx="219">
                  <c:v>9.19</c:v>
                </c:pt>
                <c:pt idx="220">
                  <c:v>9.1999999999999993</c:v>
                </c:pt>
                <c:pt idx="221">
                  <c:v>9.2100000000000009</c:v>
                </c:pt>
                <c:pt idx="222">
                  <c:v>9.2200000000000006</c:v>
                </c:pt>
                <c:pt idx="223">
                  <c:v>9.23</c:v>
                </c:pt>
                <c:pt idx="224">
                  <c:v>9.24</c:v>
                </c:pt>
                <c:pt idx="225">
                  <c:v>9.25</c:v>
                </c:pt>
                <c:pt idx="226">
                  <c:v>9.26</c:v>
                </c:pt>
                <c:pt idx="227">
                  <c:v>9.27</c:v>
                </c:pt>
                <c:pt idx="228">
                  <c:v>9.2799999999999994</c:v>
                </c:pt>
                <c:pt idx="229">
                  <c:v>9.2899999999999991</c:v>
                </c:pt>
                <c:pt idx="230">
                  <c:v>9.3000000000000007</c:v>
                </c:pt>
                <c:pt idx="231">
                  <c:v>9.31</c:v>
                </c:pt>
                <c:pt idx="232">
                  <c:v>9.32</c:v>
                </c:pt>
                <c:pt idx="233">
                  <c:v>9.33</c:v>
                </c:pt>
                <c:pt idx="234">
                  <c:v>9.34</c:v>
                </c:pt>
                <c:pt idx="235">
                  <c:v>9.35</c:v>
                </c:pt>
                <c:pt idx="236">
                  <c:v>9.36</c:v>
                </c:pt>
                <c:pt idx="237">
                  <c:v>9.3699999999999992</c:v>
                </c:pt>
                <c:pt idx="238">
                  <c:v>9.3800000000000008</c:v>
                </c:pt>
                <c:pt idx="239">
                  <c:v>9.39</c:v>
                </c:pt>
                <c:pt idx="240">
                  <c:v>9.4</c:v>
                </c:pt>
                <c:pt idx="241">
                  <c:v>9.41</c:v>
                </c:pt>
                <c:pt idx="242">
                  <c:v>9.42</c:v>
                </c:pt>
                <c:pt idx="243">
                  <c:v>9.43</c:v>
                </c:pt>
                <c:pt idx="244">
                  <c:v>9.44</c:v>
                </c:pt>
                <c:pt idx="245">
                  <c:v>9.4499999999999993</c:v>
                </c:pt>
                <c:pt idx="246">
                  <c:v>9.4600000000000009</c:v>
                </c:pt>
                <c:pt idx="247">
                  <c:v>9.4700000000000006</c:v>
                </c:pt>
                <c:pt idx="248">
                  <c:v>9.48</c:v>
                </c:pt>
                <c:pt idx="249">
                  <c:v>9.49</c:v>
                </c:pt>
                <c:pt idx="250">
                  <c:v>9.5</c:v>
                </c:pt>
                <c:pt idx="251">
                  <c:v>9.51</c:v>
                </c:pt>
                <c:pt idx="252">
                  <c:v>9.52</c:v>
                </c:pt>
                <c:pt idx="253">
                  <c:v>9.5299999999999994</c:v>
                </c:pt>
                <c:pt idx="254">
                  <c:v>9.5399999999999991</c:v>
                </c:pt>
                <c:pt idx="255">
                  <c:v>9.5500000000000007</c:v>
                </c:pt>
                <c:pt idx="256">
                  <c:v>9.56</c:v>
                </c:pt>
                <c:pt idx="257">
                  <c:v>9.57</c:v>
                </c:pt>
                <c:pt idx="258">
                  <c:v>9.58</c:v>
                </c:pt>
                <c:pt idx="259">
                  <c:v>9.59</c:v>
                </c:pt>
                <c:pt idx="260">
                  <c:v>9.6</c:v>
                </c:pt>
                <c:pt idx="261">
                  <c:v>9.61</c:v>
                </c:pt>
                <c:pt idx="262">
                  <c:v>9.6199999999999992</c:v>
                </c:pt>
                <c:pt idx="263">
                  <c:v>9.6300000000000008</c:v>
                </c:pt>
                <c:pt idx="264">
                  <c:v>9.64</c:v>
                </c:pt>
                <c:pt idx="265">
                  <c:v>9.65</c:v>
                </c:pt>
                <c:pt idx="266">
                  <c:v>9.66</c:v>
                </c:pt>
                <c:pt idx="267">
                  <c:v>9.67</c:v>
                </c:pt>
                <c:pt idx="268">
                  <c:v>9.68</c:v>
                </c:pt>
                <c:pt idx="269">
                  <c:v>9.69</c:v>
                </c:pt>
                <c:pt idx="270">
                  <c:v>9.6999999999999993</c:v>
                </c:pt>
                <c:pt idx="271">
                  <c:v>9.7100000000000009</c:v>
                </c:pt>
                <c:pt idx="272">
                  <c:v>9.7200000000000006</c:v>
                </c:pt>
                <c:pt idx="273">
                  <c:v>9.73</c:v>
                </c:pt>
                <c:pt idx="274">
                  <c:v>9.74</c:v>
                </c:pt>
                <c:pt idx="275">
                  <c:v>9.75</c:v>
                </c:pt>
                <c:pt idx="276">
                  <c:v>9.76</c:v>
                </c:pt>
                <c:pt idx="277">
                  <c:v>9.77</c:v>
                </c:pt>
                <c:pt idx="278">
                  <c:v>9.7799999999999994</c:v>
                </c:pt>
                <c:pt idx="279">
                  <c:v>9.7899999999999991</c:v>
                </c:pt>
                <c:pt idx="280">
                  <c:v>9.8000000000000007</c:v>
                </c:pt>
                <c:pt idx="281">
                  <c:v>9.81</c:v>
                </c:pt>
                <c:pt idx="282">
                  <c:v>9.82</c:v>
                </c:pt>
                <c:pt idx="283">
                  <c:v>9.83</c:v>
                </c:pt>
                <c:pt idx="284">
                  <c:v>9.84</c:v>
                </c:pt>
                <c:pt idx="285">
                  <c:v>9.85</c:v>
                </c:pt>
                <c:pt idx="286">
                  <c:v>9.86</c:v>
                </c:pt>
                <c:pt idx="287">
                  <c:v>9.8699999999999992</c:v>
                </c:pt>
                <c:pt idx="288">
                  <c:v>9.8800000000000008</c:v>
                </c:pt>
                <c:pt idx="289">
                  <c:v>9.89</c:v>
                </c:pt>
                <c:pt idx="290">
                  <c:v>9.9</c:v>
                </c:pt>
                <c:pt idx="291">
                  <c:v>9.91</c:v>
                </c:pt>
                <c:pt idx="292">
                  <c:v>9.92</c:v>
                </c:pt>
                <c:pt idx="293">
                  <c:v>9.93</c:v>
                </c:pt>
                <c:pt idx="294">
                  <c:v>9.94</c:v>
                </c:pt>
                <c:pt idx="295">
                  <c:v>9.9499999999999993</c:v>
                </c:pt>
                <c:pt idx="296">
                  <c:v>9.9600000000000009</c:v>
                </c:pt>
                <c:pt idx="297">
                  <c:v>9.9700000000000006</c:v>
                </c:pt>
                <c:pt idx="298">
                  <c:v>9.98</c:v>
                </c:pt>
                <c:pt idx="299">
                  <c:v>9.99</c:v>
                </c:pt>
                <c:pt idx="300">
                  <c:v>10</c:v>
                </c:pt>
                <c:pt idx="301">
                  <c:v>10.01</c:v>
                </c:pt>
                <c:pt idx="302">
                  <c:v>10.02</c:v>
                </c:pt>
                <c:pt idx="303">
                  <c:v>10.029999999999999</c:v>
                </c:pt>
                <c:pt idx="304">
                  <c:v>10.039999999999999</c:v>
                </c:pt>
                <c:pt idx="305">
                  <c:v>10.050000000000001</c:v>
                </c:pt>
                <c:pt idx="306">
                  <c:v>10.06</c:v>
                </c:pt>
                <c:pt idx="307">
                  <c:v>10.07</c:v>
                </c:pt>
                <c:pt idx="308">
                  <c:v>10.08</c:v>
                </c:pt>
                <c:pt idx="309">
                  <c:v>10.09</c:v>
                </c:pt>
                <c:pt idx="310">
                  <c:v>10.1</c:v>
                </c:pt>
                <c:pt idx="311">
                  <c:v>10.11</c:v>
                </c:pt>
                <c:pt idx="312">
                  <c:v>10.119999999999999</c:v>
                </c:pt>
                <c:pt idx="313">
                  <c:v>10.130000000000001</c:v>
                </c:pt>
                <c:pt idx="314">
                  <c:v>10.14</c:v>
                </c:pt>
                <c:pt idx="315">
                  <c:v>10.15</c:v>
                </c:pt>
                <c:pt idx="316">
                  <c:v>10.16</c:v>
                </c:pt>
                <c:pt idx="317">
                  <c:v>10.17</c:v>
                </c:pt>
                <c:pt idx="318">
                  <c:v>10.18</c:v>
                </c:pt>
                <c:pt idx="319">
                  <c:v>10.19</c:v>
                </c:pt>
                <c:pt idx="320">
                  <c:v>10.199999999999999</c:v>
                </c:pt>
                <c:pt idx="321">
                  <c:v>10.210000000000001</c:v>
                </c:pt>
                <c:pt idx="322">
                  <c:v>10.220000000000001</c:v>
                </c:pt>
                <c:pt idx="323">
                  <c:v>10.23</c:v>
                </c:pt>
                <c:pt idx="324">
                  <c:v>10.24</c:v>
                </c:pt>
                <c:pt idx="325">
                  <c:v>10.25</c:v>
                </c:pt>
                <c:pt idx="326">
                  <c:v>10.26</c:v>
                </c:pt>
                <c:pt idx="327">
                  <c:v>10.27</c:v>
                </c:pt>
                <c:pt idx="328">
                  <c:v>10.28</c:v>
                </c:pt>
                <c:pt idx="329">
                  <c:v>10.29</c:v>
                </c:pt>
                <c:pt idx="330">
                  <c:v>10.3</c:v>
                </c:pt>
                <c:pt idx="331">
                  <c:v>10.31</c:v>
                </c:pt>
                <c:pt idx="332">
                  <c:v>10.32</c:v>
                </c:pt>
                <c:pt idx="333">
                  <c:v>10.33</c:v>
                </c:pt>
                <c:pt idx="334">
                  <c:v>10.34</c:v>
                </c:pt>
                <c:pt idx="335">
                  <c:v>10.35</c:v>
                </c:pt>
                <c:pt idx="336">
                  <c:v>10.36</c:v>
                </c:pt>
                <c:pt idx="337">
                  <c:v>10.37</c:v>
                </c:pt>
                <c:pt idx="338">
                  <c:v>10.38</c:v>
                </c:pt>
                <c:pt idx="339">
                  <c:v>10.39</c:v>
                </c:pt>
                <c:pt idx="340">
                  <c:v>10.4</c:v>
                </c:pt>
                <c:pt idx="341">
                  <c:v>10.41</c:v>
                </c:pt>
                <c:pt idx="342">
                  <c:v>10.42</c:v>
                </c:pt>
                <c:pt idx="343">
                  <c:v>10.43</c:v>
                </c:pt>
                <c:pt idx="344">
                  <c:v>10.44</c:v>
                </c:pt>
                <c:pt idx="345">
                  <c:v>10.45</c:v>
                </c:pt>
                <c:pt idx="346">
                  <c:v>10.46</c:v>
                </c:pt>
                <c:pt idx="347">
                  <c:v>10.47</c:v>
                </c:pt>
                <c:pt idx="348">
                  <c:v>10.48</c:v>
                </c:pt>
                <c:pt idx="349">
                  <c:v>10.49</c:v>
                </c:pt>
                <c:pt idx="350">
                  <c:v>10.5</c:v>
                </c:pt>
                <c:pt idx="351">
                  <c:v>10.51</c:v>
                </c:pt>
                <c:pt idx="352">
                  <c:v>10.52</c:v>
                </c:pt>
                <c:pt idx="353">
                  <c:v>10.53</c:v>
                </c:pt>
                <c:pt idx="354">
                  <c:v>10.54</c:v>
                </c:pt>
                <c:pt idx="355">
                  <c:v>10.55</c:v>
                </c:pt>
                <c:pt idx="356">
                  <c:v>10.56</c:v>
                </c:pt>
                <c:pt idx="357">
                  <c:v>10.57</c:v>
                </c:pt>
                <c:pt idx="358">
                  <c:v>10.58</c:v>
                </c:pt>
                <c:pt idx="359">
                  <c:v>10.59</c:v>
                </c:pt>
                <c:pt idx="360">
                  <c:v>10.6</c:v>
                </c:pt>
                <c:pt idx="361">
                  <c:v>10.61</c:v>
                </c:pt>
                <c:pt idx="362">
                  <c:v>10.62</c:v>
                </c:pt>
                <c:pt idx="363">
                  <c:v>10.63</c:v>
                </c:pt>
                <c:pt idx="364">
                  <c:v>10.64</c:v>
                </c:pt>
                <c:pt idx="365">
                  <c:v>10.65</c:v>
                </c:pt>
                <c:pt idx="366">
                  <c:v>10.66</c:v>
                </c:pt>
                <c:pt idx="367">
                  <c:v>10.67</c:v>
                </c:pt>
                <c:pt idx="368">
                  <c:v>10.68</c:v>
                </c:pt>
                <c:pt idx="369">
                  <c:v>10.69</c:v>
                </c:pt>
                <c:pt idx="370">
                  <c:v>10.7</c:v>
                </c:pt>
                <c:pt idx="371">
                  <c:v>10.71</c:v>
                </c:pt>
                <c:pt idx="372">
                  <c:v>10.72</c:v>
                </c:pt>
                <c:pt idx="373">
                  <c:v>10.73</c:v>
                </c:pt>
                <c:pt idx="374">
                  <c:v>10.74</c:v>
                </c:pt>
                <c:pt idx="375">
                  <c:v>10.75</c:v>
                </c:pt>
                <c:pt idx="376">
                  <c:v>10.76</c:v>
                </c:pt>
                <c:pt idx="377">
                  <c:v>10.77</c:v>
                </c:pt>
                <c:pt idx="378">
                  <c:v>10.78</c:v>
                </c:pt>
                <c:pt idx="379">
                  <c:v>10.79</c:v>
                </c:pt>
                <c:pt idx="380">
                  <c:v>10.8</c:v>
                </c:pt>
                <c:pt idx="381">
                  <c:v>10.81</c:v>
                </c:pt>
                <c:pt idx="382">
                  <c:v>10.82</c:v>
                </c:pt>
                <c:pt idx="383">
                  <c:v>10.83</c:v>
                </c:pt>
                <c:pt idx="384">
                  <c:v>10.84</c:v>
                </c:pt>
                <c:pt idx="385">
                  <c:v>10.85</c:v>
                </c:pt>
                <c:pt idx="386">
                  <c:v>10.86</c:v>
                </c:pt>
                <c:pt idx="387">
                  <c:v>10.87</c:v>
                </c:pt>
                <c:pt idx="388">
                  <c:v>10.88</c:v>
                </c:pt>
                <c:pt idx="389">
                  <c:v>10.89</c:v>
                </c:pt>
                <c:pt idx="390">
                  <c:v>10.9</c:v>
                </c:pt>
                <c:pt idx="391">
                  <c:v>10.91</c:v>
                </c:pt>
                <c:pt idx="392">
                  <c:v>10.92</c:v>
                </c:pt>
                <c:pt idx="393">
                  <c:v>10.93</c:v>
                </c:pt>
                <c:pt idx="394">
                  <c:v>10.94</c:v>
                </c:pt>
                <c:pt idx="395">
                  <c:v>10.95</c:v>
                </c:pt>
                <c:pt idx="396">
                  <c:v>10.96</c:v>
                </c:pt>
                <c:pt idx="397">
                  <c:v>10.97</c:v>
                </c:pt>
                <c:pt idx="398">
                  <c:v>10.98</c:v>
                </c:pt>
                <c:pt idx="399">
                  <c:v>10.99</c:v>
                </c:pt>
                <c:pt idx="400">
                  <c:v>11</c:v>
                </c:pt>
                <c:pt idx="401">
                  <c:v>11.01</c:v>
                </c:pt>
                <c:pt idx="402">
                  <c:v>11.02</c:v>
                </c:pt>
                <c:pt idx="403">
                  <c:v>11.03</c:v>
                </c:pt>
                <c:pt idx="404">
                  <c:v>11.04</c:v>
                </c:pt>
                <c:pt idx="405">
                  <c:v>11.05</c:v>
                </c:pt>
                <c:pt idx="406">
                  <c:v>11.06</c:v>
                </c:pt>
                <c:pt idx="407">
                  <c:v>11.07</c:v>
                </c:pt>
                <c:pt idx="408">
                  <c:v>11.08</c:v>
                </c:pt>
                <c:pt idx="409">
                  <c:v>11.09</c:v>
                </c:pt>
                <c:pt idx="410">
                  <c:v>11.1</c:v>
                </c:pt>
                <c:pt idx="411">
                  <c:v>11.11</c:v>
                </c:pt>
                <c:pt idx="412">
                  <c:v>11.12</c:v>
                </c:pt>
                <c:pt idx="413">
                  <c:v>11.13</c:v>
                </c:pt>
                <c:pt idx="414">
                  <c:v>11.14</c:v>
                </c:pt>
                <c:pt idx="415">
                  <c:v>11.15</c:v>
                </c:pt>
                <c:pt idx="416">
                  <c:v>11.16</c:v>
                </c:pt>
                <c:pt idx="417">
                  <c:v>11.17</c:v>
                </c:pt>
                <c:pt idx="418">
                  <c:v>11.18</c:v>
                </c:pt>
                <c:pt idx="419">
                  <c:v>11.19</c:v>
                </c:pt>
                <c:pt idx="420">
                  <c:v>11.2</c:v>
                </c:pt>
                <c:pt idx="421">
                  <c:v>11.21</c:v>
                </c:pt>
                <c:pt idx="422">
                  <c:v>11.22</c:v>
                </c:pt>
                <c:pt idx="423">
                  <c:v>11.23</c:v>
                </c:pt>
                <c:pt idx="424">
                  <c:v>11.24</c:v>
                </c:pt>
                <c:pt idx="425">
                  <c:v>11.25</c:v>
                </c:pt>
                <c:pt idx="426">
                  <c:v>11.26</c:v>
                </c:pt>
                <c:pt idx="427">
                  <c:v>11.27</c:v>
                </c:pt>
                <c:pt idx="428">
                  <c:v>11.28</c:v>
                </c:pt>
                <c:pt idx="429">
                  <c:v>11.29</c:v>
                </c:pt>
                <c:pt idx="430">
                  <c:v>11.3</c:v>
                </c:pt>
                <c:pt idx="431">
                  <c:v>11.31</c:v>
                </c:pt>
                <c:pt idx="432">
                  <c:v>11.32</c:v>
                </c:pt>
                <c:pt idx="433">
                  <c:v>11.33</c:v>
                </c:pt>
                <c:pt idx="434">
                  <c:v>11.34</c:v>
                </c:pt>
                <c:pt idx="435">
                  <c:v>11.35</c:v>
                </c:pt>
                <c:pt idx="436">
                  <c:v>11.36</c:v>
                </c:pt>
                <c:pt idx="437">
                  <c:v>11.37</c:v>
                </c:pt>
                <c:pt idx="438">
                  <c:v>11.38</c:v>
                </c:pt>
                <c:pt idx="439">
                  <c:v>11.39</c:v>
                </c:pt>
                <c:pt idx="440">
                  <c:v>11.4</c:v>
                </c:pt>
                <c:pt idx="441">
                  <c:v>11.41</c:v>
                </c:pt>
                <c:pt idx="442">
                  <c:v>11.42</c:v>
                </c:pt>
                <c:pt idx="443">
                  <c:v>11.43</c:v>
                </c:pt>
                <c:pt idx="444">
                  <c:v>11.44</c:v>
                </c:pt>
                <c:pt idx="445">
                  <c:v>11.45</c:v>
                </c:pt>
                <c:pt idx="446">
                  <c:v>11.46</c:v>
                </c:pt>
                <c:pt idx="447">
                  <c:v>11.47</c:v>
                </c:pt>
                <c:pt idx="448">
                  <c:v>11.48</c:v>
                </c:pt>
                <c:pt idx="449">
                  <c:v>11.49</c:v>
                </c:pt>
                <c:pt idx="450">
                  <c:v>11.5</c:v>
                </c:pt>
                <c:pt idx="451">
                  <c:v>11.51</c:v>
                </c:pt>
                <c:pt idx="452">
                  <c:v>11.52</c:v>
                </c:pt>
                <c:pt idx="453">
                  <c:v>11.53</c:v>
                </c:pt>
                <c:pt idx="454">
                  <c:v>11.54</c:v>
                </c:pt>
                <c:pt idx="455">
                  <c:v>11.55</c:v>
                </c:pt>
                <c:pt idx="456">
                  <c:v>11.56</c:v>
                </c:pt>
                <c:pt idx="457">
                  <c:v>11.57</c:v>
                </c:pt>
                <c:pt idx="458">
                  <c:v>11.58</c:v>
                </c:pt>
                <c:pt idx="459">
                  <c:v>11.59</c:v>
                </c:pt>
                <c:pt idx="460">
                  <c:v>11.6</c:v>
                </c:pt>
                <c:pt idx="461">
                  <c:v>11.61</c:v>
                </c:pt>
                <c:pt idx="462">
                  <c:v>11.62</c:v>
                </c:pt>
                <c:pt idx="463">
                  <c:v>11.63</c:v>
                </c:pt>
                <c:pt idx="464">
                  <c:v>11.64</c:v>
                </c:pt>
                <c:pt idx="465">
                  <c:v>11.65</c:v>
                </c:pt>
                <c:pt idx="466">
                  <c:v>11.66</c:v>
                </c:pt>
                <c:pt idx="467">
                  <c:v>11.67</c:v>
                </c:pt>
                <c:pt idx="468">
                  <c:v>11.68</c:v>
                </c:pt>
                <c:pt idx="469">
                  <c:v>11.69</c:v>
                </c:pt>
                <c:pt idx="470">
                  <c:v>11.7</c:v>
                </c:pt>
                <c:pt idx="471">
                  <c:v>11.71</c:v>
                </c:pt>
                <c:pt idx="472">
                  <c:v>11.72</c:v>
                </c:pt>
                <c:pt idx="473">
                  <c:v>11.73</c:v>
                </c:pt>
                <c:pt idx="474">
                  <c:v>11.74</c:v>
                </c:pt>
                <c:pt idx="475">
                  <c:v>11.75</c:v>
                </c:pt>
                <c:pt idx="476">
                  <c:v>11.76</c:v>
                </c:pt>
                <c:pt idx="477">
                  <c:v>11.77</c:v>
                </c:pt>
                <c:pt idx="478">
                  <c:v>11.78</c:v>
                </c:pt>
                <c:pt idx="479">
                  <c:v>11.79</c:v>
                </c:pt>
                <c:pt idx="480">
                  <c:v>11.8</c:v>
                </c:pt>
                <c:pt idx="481">
                  <c:v>11.81</c:v>
                </c:pt>
                <c:pt idx="482">
                  <c:v>11.82</c:v>
                </c:pt>
                <c:pt idx="483">
                  <c:v>11.83</c:v>
                </c:pt>
                <c:pt idx="484">
                  <c:v>11.84</c:v>
                </c:pt>
                <c:pt idx="485">
                  <c:v>11.85</c:v>
                </c:pt>
                <c:pt idx="486">
                  <c:v>11.86</c:v>
                </c:pt>
                <c:pt idx="487">
                  <c:v>11.87</c:v>
                </c:pt>
                <c:pt idx="488">
                  <c:v>11.88</c:v>
                </c:pt>
                <c:pt idx="489">
                  <c:v>11.89</c:v>
                </c:pt>
                <c:pt idx="490">
                  <c:v>11.9</c:v>
                </c:pt>
                <c:pt idx="491">
                  <c:v>11.91</c:v>
                </c:pt>
                <c:pt idx="492">
                  <c:v>11.92</c:v>
                </c:pt>
                <c:pt idx="493">
                  <c:v>11.93</c:v>
                </c:pt>
                <c:pt idx="494">
                  <c:v>11.94</c:v>
                </c:pt>
                <c:pt idx="495">
                  <c:v>11.95</c:v>
                </c:pt>
                <c:pt idx="496">
                  <c:v>11.96</c:v>
                </c:pt>
                <c:pt idx="497">
                  <c:v>11.97</c:v>
                </c:pt>
                <c:pt idx="498">
                  <c:v>11.98</c:v>
                </c:pt>
                <c:pt idx="499">
                  <c:v>11.99</c:v>
                </c:pt>
                <c:pt idx="500">
                  <c:v>12</c:v>
                </c:pt>
                <c:pt idx="501">
                  <c:v>12.01</c:v>
                </c:pt>
                <c:pt idx="502">
                  <c:v>12.02</c:v>
                </c:pt>
                <c:pt idx="503">
                  <c:v>12.03</c:v>
                </c:pt>
                <c:pt idx="504">
                  <c:v>12.04</c:v>
                </c:pt>
                <c:pt idx="505">
                  <c:v>12.05</c:v>
                </c:pt>
                <c:pt idx="506">
                  <c:v>12.06</c:v>
                </c:pt>
                <c:pt idx="507">
                  <c:v>12.07</c:v>
                </c:pt>
                <c:pt idx="508">
                  <c:v>12.08</c:v>
                </c:pt>
                <c:pt idx="509">
                  <c:v>12.09</c:v>
                </c:pt>
                <c:pt idx="510">
                  <c:v>12.1</c:v>
                </c:pt>
                <c:pt idx="511">
                  <c:v>12.11</c:v>
                </c:pt>
                <c:pt idx="512">
                  <c:v>12.12</c:v>
                </c:pt>
                <c:pt idx="513">
                  <c:v>12.13</c:v>
                </c:pt>
                <c:pt idx="514">
                  <c:v>12.14</c:v>
                </c:pt>
                <c:pt idx="515">
                  <c:v>12.15</c:v>
                </c:pt>
                <c:pt idx="516">
                  <c:v>12.16</c:v>
                </c:pt>
                <c:pt idx="517">
                  <c:v>12.17</c:v>
                </c:pt>
                <c:pt idx="518">
                  <c:v>12.18</c:v>
                </c:pt>
                <c:pt idx="519">
                  <c:v>12.19</c:v>
                </c:pt>
                <c:pt idx="520">
                  <c:v>12.2</c:v>
                </c:pt>
                <c:pt idx="521">
                  <c:v>12.21</c:v>
                </c:pt>
                <c:pt idx="522">
                  <c:v>12.22</c:v>
                </c:pt>
                <c:pt idx="523">
                  <c:v>12.23</c:v>
                </c:pt>
                <c:pt idx="524">
                  <c:v>12.24</c:v>
                </c:pt>
                <c:pt idx="525">
                  <c:v>12.25</c:v>
                </c:pt>
                <c:pt idx="526">
                  <c:v>12.26</c:v>
                </c:pt>
                <c:pt idx="527">
                  <c:v>12.27</c:v>
                </c:pt>
                <c:pt idx="528">
                  <c:v>12.28</c:v>
                </c:pt>
                <c:pt idx="529">
                  <c:v>12.29</c:v>
                </c:pt>
                <c:pt idx="530">
                  <c:v>12.3</c:v>
                </c:pt>
                <c:pt idx="531">
                  <c:v>12.31</c:v>
                </c:pt>
                <c:pt idx="532">
                  <c:v>12.32</c:v>
                </c:pt>
                <c:pt idx="533">
                  <c:v>12.33</c:v>
                </c:pt>
                <c:pt idx="534">
                  <c:v>12.34</c:v>
                </c:pt>
                <c:pt idx="535">
                  <c:v>12.35</c:v>
                </c:pt>
                <c:pt idx="536">
                  <c:v>12.36</c:v>
                </c:pt>
                <c:pt idx="537">
                  <c:v>12.37</c:v>
                </c:pt>
                <c:pt idx="538">
                  <c:v>12.38</c:v>
                </c:pt>
                <c:pt idx="539">
                  <c:v>12.39</c:v>
                </c:pt>
                <c:pt idx="540">
                  <c:v>12.4</c:v>
                </c:pt>
                <c:pt idx="541">
                  <c:v>12.41</c:v>
                </c:pt>
                <c:pt idx="542">
                  <c:v>12.42</c:v>
                </c:pt>
                <c:pt idx="543">
                  <c:v>12.43</c:v>
                </c:pt>
                <c:pt idx="544">
                  <c:v>12.44</c:v>
                </c:pt>
                <c:pt idx="545">
                  <c:v>12.45</c:v>
                </c:pt>
                <c:pt idx="546">
                  <c:v>12.46</c:v>
                </c:pt>
                <c:pt idx="547">
                  <c:v>12.47</c:v>
                </c:pt>
                <c:pt idx="548">
                  <c:v>12.48</c:v>
                </c:pt>
                <c:pt idx="549">
                  <c:v>12.49</c:v>
                </c:pt>
                <c:pt idx="550">
                  <c:v>12.5</c:v>
                </c:pt>
                <c:pt idx="551">
                  <c:v>12.51</c:v>
                </c:pt>
                <c:pt idx="552">
                  <c:v>12.52</c:v>
                </c:pt>
                <c:pt idx="553">
                  <c:v>12.53</c:v>
                </c:pt>
                <c:pt idx="554">
                  <c:v>12.54</c:v>
                </c:pt>
                <c:pt idx="555">
                  <c:v>12.55</c:v>
                </c:pt>
                <c:pt idx="556">
                  <c:v>12.56</c:v>
                </c:pt>
                <c:pt idx="557">
                  <c:v>12.57</c:v>
                </c:pt>
                <c:pt idx="558">
                  <c:v>12.58</c:v>
                </c:pt>
                <c:pt idx="559">
                  <c:v>12.59</c:v>
                </c:pt>
                <c:pt idx="560">
                  <c:v>12.6</c:v>
                </c:pt>
                <c:pt idx="561">
                  <c:v>12.61</c:v>
                </c:pt>
                <c:pt idx="562">
                  <c:v>12.62</c:v>
                </c:pt>
                <c:pt idx="563">
                  <c:v>12.63</c:v>
                </c:pt>
                <c:pt idx="564">
                  <c:v>12.64</c:v>
                </c:pt>
                <c:pt idx="565">
                  <c:v>12.65</c:v>
                </c:pt>
                <c:pt idx="566">
                  <c:v>12.66</c:v>
                </c:pt>
                <c:pt idx="567">
                  <c:v>12.67</c:v>
                </c:pt>
                <c:pt idx="568">
                  <c:v>12.68</c:v>
                </c:pt>
                <c:pt idx="569">
                  <c:v>12.69</c:v>
                </c:pt>
                <c:pt idx="570">
                  <c:v>12.7</c:v>
                </c:pt>
                <c:pt idx="571">
                  <c:v>12.71</c:v>
                </c:pt>
                <c:pt idx="572">
                  <c:v>12.72</c:v>
                </c:pt>
                <c:pt idx="573">
                  <c:v>12.73</c:v>
                </c:pt>
                <c:pt idx="574">
                  <c:v>12.74</c:v>
                </c:pt>
                <c:pt idx="575">
                  <c:v>12.75</c:v>
                </c:pt>
                <c:pt idx="576">
                  <c:v>12.76</c:v>
                </c:pt>
                <c:pt idx="577">
                  <c:v>12.77</c:v>
                </c:pt>
                <c:pt idx="578">
                  <c:v>12.78</c:v>
                </c:pt>
                <c:pt idx="579">
                  <c:v>12.79</c:v>
                </c:pt>
                <c:pt idx="580">
                  <c:v>12.8</c:v>
                </c:pt>
                <c:pt idx="581">
                  <c:v>12.81</c:v>
                </c:pt>
                <c:pt idx="582">
                  <c:v>12.82</c:v>
                </c:pt>
                <c:pt idx="583">
                  <c:v>12.83</c:v>
                </c:pt>
                <c:pt idx="584">
                  <c:v>12.84</c:v>
                </c:pt>
                <c:pt idx="585">
                  <c:v>12.85</c:v>
                </c:pt>
                <c:pt idx="586">
                  <c:v>12.86</c:v>
                </c:pt>
                <c:pt idx="587">
                  <c:v>12.87</c:v>
                </c:pt>
                <c:pt idx="588">
                  <c:v>12.88</c:v>
                </c:pt>
                <c:pt idx="589">
                  <c:v>12.89</c:v>
                </c:pt>
                <c:pt idx="590">
                  <c:v>12.9</c:v>
                </c:pt>
                <c:pt idx="591">
                  <c:v>12.91</c:v>
                </c:pt>
                <c:pt idx="592">
                  <c:v>12.92</c:v>
                </c:pt>
                <c:pt idx="593">
                  <c:v>12.93</c:v>
                </c:pt>
                <c:pt idx="594">
                  <c:v>12.94</c:v>
                </c:pt>
                <c:pt idx="595">
                  <c:v>12.95</c:v>
                </c:pt>
                <c:pt idx="596">
                  <c:v>12.96</c:v>
                </c:pt>
                <c:pt idx="597">
                  <c:v>12.97</c:v>
                </c:pt>
                <c:pt idx="598">
                  <c:v>12.98</c:v>
                </c:pt>
                <c:pt idx="599">
                  <c:v>12.99</c:v>
                </c:pt>
                <c:pt idx="600">
                  <c:v>13</c:v>
                </c:pt>
                <c:pt idx="601">
                  <c:v>13.01</c:v>
                </c:pt>
                <c:pt idx="602">
                  <c:v>13.02</c:v>
                </c:pt>
                <c:pt idx="603">
                  <c:v>13.03</c:v>
                </c:pt>
                <c:pt idx="604">
                  <c:v>13.04</c:v>
                </c:pt>
                <c:pt idx="605">
                  <c:v>13.05</c:v>
                </c:pt>
                <c:pt idx="606">
                  <c:v>13.06</c:v>
                </c:pt>
                <c:pt idx="607">
                  <c:v>13.07</c:v>
                </c:pt>
                <c:pt idx="608">
                  <c:v>13.08</c:v>
                </c:pt>
                <c:pt idx="609">
                  <c:v>13.09</c:v>
                </c:pt>
                <c:pt idx="610">
                  <c:v>13.1</c:v>
                </c:pt>
                <c:pt idx="611">
                  <c:v>13.11</c:v>
                </c:pt>
                <c:pt idx="612">
                  <c:v>13.12</c:v>
                </c:pt>
                <c:pt idx="613">
                  <c:v>13.13</c:v>
                </c:pt>
                <c:pt idx="614">
                  <c:v>13.14</c:v>
                </c:pt>
                <c:pt idx="615">
                  <c:v>13.15</c:v>
                </c:pt>
                <c:pt idx="616">
                  <c:v>13.16</c:v>
                </c:pt>
                <c:pt idx="617">
                  <c:v>13.17</c:v>
                </c:pt>
                <c:pt idx="618">
                  <c:v>13.18</c:v>
                </c:pt>
                <c:pt idx="619">
                  <c:v>13.19</c:v>
                </c:pt>
                <c:pt idx="620">
                  <c:v>13.2</c:v>
                </c:pt>
                <c:pt idx="621">
                  <c:v>13.21</c:v>
                </c:pt>
                <c:pt idx="622">
                  <c:v>13.22</c:v>
                </c:pt>
                <c:pt idx="623">
                  <c:v>13.23</c:v>
                </c:pt>
                <c:pt idx="624">
                  <c:v>13.24</c:v>
                </c:pt>
                <c:pt idx="625">
                  <c:v>13.25</c:v>
                </c:pt>
                <c:pt idx="626">
                  <c:v>13.26</c:v>
                </c:pt>
                <c:pt idx="627">
                  <c:v>13.27</c:v>
                </c:pt>
                <c:pt idx="628">
                  <c:v>13.28</c:v>
                </c:pt>
                <c:pt idx="629">
                  <c:v>13.29</c:v>
                </c:pt>
                <c:pt idx="630">
                  <c:v>13.3</c:v>
                </c:pt>
                <c:pt idx="631">
                  <c:v>13.31</c:v>
                </c:pt>
                <c:pt idx="632">
                  <c:v>13.32</c:v>
                </c:pt>
                <c:pt idx="633">
                  <c:v>13.33</c:v>
                </c:pt>
                <c:pt idx="634">
                  <c:v>13.34</c:v>
                </c:pt>
                <c:pt idx="635">
                  <c:v>13.35</c:v>
                </c:pt>
                <c:pt idx="636">
                  <c:v>13.36</c:v>
                </c:pt>
                <c:pt idx="637">
                  <c:v>13.37</c:v>
                </c:pt>
                <c:pt idx="638">
                  <c:v>13.38</c:v>
                </c:pt>
                <c:pt idx="639">
                  <c:v>13.39</c:v>
                </c:pt>
                <c:pt idx="640">
                  <c:v>13.4</c:v>
                </c:pt>
                <c:pt idx="641">
                  <c:v>13.41</c:v>
                </c:pt>
                <c:pt idx="642">
                  <c:v>13.42</c:v>
                </c:pt>
                <c:pt idx="643">
                  <c:v>13.43</c:v>
                </c:pt>
                <c:pt idx="644">
                  <c:v>13.44</c:v>
                </c:pt>
                <c:pt idx="645">
                  <c:v>13.45</c:v>
                </c:pt>
                <c:pt idx="646">
                  <c:v>13.46</c:v>
                </c:pt>
                <c:pt idx="647">
                  <c:v>13.47</c:v>
                </c:pt>
                <c:pt idx="648">
                  <c:v>13.48</c:v>
                </c:pt>
                <c:pt idx="649">
                  <c:v>13.49</c:v>
                </c:pt>
                <c:pt idx="650">
                  <c:v>13.5</c:v>
                </c:pt>
                <c:pt idx="651">
                  <c:v>13.51</c:v>
                </c:pt>
                <c:pt idx="652">
                  <c:v>13.52</c:v>
                </c:pt>
                <c:pt idx="653">
                  <c:v>13.53</c:v>
                </c:pt>
                <c:pt idx="654">
                  <c:v>13.54</c:v>
                </c:pt>
                <c:pt idx="655">
                  <c:v>13.55</c:v>
                </c:pt>
                <c:pt idx="656">
                  <c:v>13.56</c:v>
                </c:pt>
                <c:pt idx="657">
                  <c:v>13.57</c:v>
                </c:pt>
                <c:pt idx="658">
                  <c:v>13.58</c:v>
                </c:pt>
                <c:pt idx="659">
                  <c:v>13.59</c:v>
                </c:pt>
                <c:pt idx="660">
                  <c:v>13.6</c:v>
                </c:pt>
                <c:pt idx="661">
                  <c:v>13.61</c:v>
                </c:pt>
                <c:pt idx="662">
                  <c:v>13.62</c:v>
                </c:pt>
                <c:pt idx="663">
                  <c:v>13.63</c:v>
                </c:pt>
                <c:pt idx="664">
                  <c:v>13.64</c:v>
                </c:pt>
                <c:pt idx="665">
                  <c:v>13.65</c:v>
                </c:pt>
                <c:pt idx="666">
                  <c:v>13.66</c:v>
                </c:pt>
                <c:pt idx="667">
                  <c:v>13.67</c:v>
                </c:pt>
                <c:pt idx="668">
                  <c:v>13.68</c:v>
                </c:pt>
                <c:pt idx="669">
                  <c:v>13.69</c:v>
                </c:pt>
                <c:pt idx="670">
                  <c:v>13.7</c:v>
                </c:pt>
                <c:pt idx="671">
                  <c:v>13.71</c:v>
                </c:pt>
                <c:pt idx="672">
                  <c:v>13.72</c:v>
                </c:pt>
                <c:pt idx="673">
                  <c:v>13.73</c:v>
                </c:pt>
                <c:pt idx="674">
                  <c:v>13.74</c:v>
                </c:pt>
                <c:pt idx="675">
                  <c:v>13.75</c:v>
                </c:pt>
                <c:pt idx="676">
                  <c:v>13.76</c:v>
                </c:pt>
                <c:pt idx="677">
                  <c:v>13.77</c:v>
                </c:pt>
                <c:pt idx="678">
                  <c:v>13.78</c:v>
                </c:pt>
                <c:pt idx="679">
                  <c:v>13.79</c:v>
                </c:pt>
                <c:pt idx="680">
                  <c:v>13.8</c:v>
                </c:pt>
                <c:pt idx="681">
                  <c:v>13.81</c:v>
                </c:pt>
                <c:pt idx="682">
                  <c:v>13.82</c:v>
                </c:pt>
                <c:pt idx="683">
                  <c:v>13.83</c:v>
                </c:pt>
                <c:pt idx="684">
                  <c:v>13.84</c:v>
                </c:pt>
                <c:pt idx="685">
                  <c:v>13.85</c:v>
                </c:pt>
                <c:pt idx="686">
                  <c:v>13.86</c:v>
                </c:pt>
                <c:pt idx="687">
                  <c:v>13.87</c:v>
                </c:pt>
                <c:pt idx="688">
                  <c:v>13.88</c:v>
                </c:pt>
                <c:pt idx="689">
                  <c:v>13.89</c:v>
                </c:pt>
                <c:pt idx="690">
                  <c:v>13.9</c:v>
                </c:pt>
                <c:pt idx="691">
                  <c:v>13.91</c:v>
                </c:pt>
                <c:pt idx="692">
                  <c:v>13.92</c:v>
                </c:pt>
                <c:pt idx="693">
                  <c:v>13.93</c:v>
                </c:pt>
                <c:pt idx="694">
                  <c:v>13.94</c:v>
                </c:pt>
                <c:pt idx="695">
                  <c:v>13.95</c:v>
                </c:pt>
                <c:pt idx="696">
                  <c:v>13.96</c:v>
                </c:pt>
                <c:pt idx="697">
                  <c:v>13.97</c:v>
                </c:pt>
                <c:pt idx="698">
                  <c:v>13.98</c:v>
                </c:pt>
                <c:pt idx="699">
                  <c:v>13.99</c:v>
                </c:pt>
                <c:pt idx="700">
                  <c:v>14</c:v>
                </c:pt>
                <c:pt idx="701">
                  <c:v>14.01</c:v>
                </c:pt>
                <c:pt idx="702">
                  <c:v>14.02</c:v>
                </c:pt>
                <c:pt idx="703">
                  <c:v>14.03</c:v>
                </c:pt>
                <c:pt idx="704">
                  <c:v>14.04</c:v>
                </c:pt>
                <c:pt idx="705">
                  <c:v>14.05</c:v>
                </c:pt>
                <c:pt idx="706">
                  <c:v>14.06</c:v>
                </c:pt>
                <c:pt idx="707">
                  <c:v>14.07</c:v>
                </c:pt>
                <c:pt idx="708">
                  <c:v>14.08</c:v>
                </c:pt>
                <c:pt idx="709">
                  <c:v>14.09</c:v>
                </c:pt>
                <c:pt idx="710">
                  <c:v>14.1</c:v>
                </c:pt>
                <c:pt idx="711">
                  <c:v>14.11</c:v>
                </c:pt>
                <c:pt idx="712">
                  <c:v>14.12</c:v>
                </c:pt>
                <c:pt idx="713">
                  <c:v>14.13</c:v>
                </c:pt>
                <c:pt idx="714">
                  <c:v>14.14</c:v>
                </c:pt>
                <c:pt idx="715">
                  <c:v>14.15</c:v>
                </c:pt>
                <c:pt idx="716">
                  <c:v>14.16</c:v>
                </c:pt>
                <c:pt idx="717">
                  <c:v>14.17</c:v>
                </c:pt>
                <c:pt idx="718">
                  <c:v>14.18</c:v>
                </c:pt>
                <c:pt idx="719">
                  <c:v>14.19</c:v>
                </c:pt>
                <c:pt idx="720">
                  <c:v>14.2</c:v>
                </c:pt>
                <c:pt idx="721">
                  <c:v>14.21</c:v>
                </c:pt>
                <c:pt idx="722">
                  <c:v>14.22</c:v>
                </c:pt>
                <c:pt idx="723">
                  <c:v>14.23</c:v>
                </c:pt>
                <c:pt idx="724">
                  <c:v>14.24</c:v>
                </c:pt>
                <c:pt idx="725">
                  <c:v>14.25</c:v>
                </c:pt>
                <c:pt idx="726">
                  <c:v>14.26</c:v>
                </c:pt>
                <c:pt idx="727">
                  <c:v>14.27</c:v>
                </c:pt>
                <c:pt idx="728">
                  <c:v>14.28</c:v>
                </c:pt>
                <c:pt idx="729">
                  <c:v>14.29</c:v>
                </c:pt>
                <c:pt idx="730">
                  <c:v>14.3</c:v>
                </c:pt>
                <c:pt idx="731">
                  <c:v>14.31</c:v>
                </c:pt>
                <c:pt idx="732">
                  <c:v>14.32</c:v>
                </c:pt>
                <c:pt idx="733">
                  <c:v>14.33</c:v>
                </c:pt>
                <c:pt idx="734">
                  <c:v>14.34</c:v>
                </c:pt>
                <c:pt idx="735">
                  <c:v>14.35</c:v>
                </c:pt>
                <c:pt idx="736">
                  <c:v>14.36</c:v>
                </c:pt>
                <c:pt idx="737">
                  <c:v>14.37</c:v>
                </c:pt>
                <c:pt idx="738">
                  <c:v>14.38</c:v>
                </c:pt>
                <c:pt idx="739">
                  <c:v>14.39</c:v>
                </c:pt>
                <c:pt idx="740">
                  <c:v>14.4</c:v>
                </c:pt>
                <c:pt idx="741">
                  <c:v>14.41</c:v>
                </c:pt>
                <c:pt idx="742">
                  <c:v>14.42</c:v>
                </c:pt>
                <c:pt idx="743">
                  <c:v>14.43</c:v>
                </c:pt>
                <c:pt idx="744">
                  <c:v>14.44</c:v>
                </c:pt>
                <c:pt idx="745">
                  <c:v>14.45</c:v>
                </c:pt>
                <c:pt idx="746">
                  <c:v>14.46</c:v>
                </c:pt>
                <c:pt idx="747">
                  <c:v>14.47</c:v>
                </c:pt>
                <c:pt idx="748">
                  <c:v>14.48</c:v>
                </c:pt>
                <c:pt idx="749">
                  <c:v>14.49</c:v>
                </c:pt>
                <c:pt idx="750">
                  <c:v>14.5</c:v>
                </c:pt>
                <c:pt idx="751">
                  <c:v>14.51</c:v>
                </c:pt>
                <c:pt idx="752">
                  <c:v>14.52</c:v>
                </c:pt>
                <c:pt idx="753">
                  <c:v>14.53</c:v>
                </c:pt>
                <c:pt idx="754">
                  <c:v>14.54</c:v>
                </c:pt>
                <c:pt idx="755">
                  <c:v>14.55</c:v>
                </c:pt>
                <c:pt idx="756">
                  <c:v>14.56</c:v>
                </c:pt>
                <c:pt idx="757">
                  <c:v>14.57</c:v>
                </c:pt>
                <c:pt idx="758">
                  <c:v>14.58</c:v>
                </c:pt>
                <c:pt idx="759">
                  <c:v>14.59</c:v>
                </c:pt>
                <c:pt idx="760">
                  <c:v>14.6</c:v>
                </c:pt>
                <c:pt idx="761">
                  <c:v>14.61</c:v>
                </c:pt>
                <c:pt idx="762">
                  <c:v>14.62</c:v>
                </c:pt>
                <c:pt idx="763">
                  <c:v>14.63</c:v>
                </c:pt>
                <c:pt idx="764">
                  <c:v>14.64</c:v>
                </c:pt>
                <c:pt idx="765">
                  <c:v>14.65</c:v>
                </c:pt>
                <c:pt idx="766">
                  <c:v>14.66</c:v>
                </c:pt>
                <c:pt idx="767">
                  <c:v>14.67</c:v>
                </c:pt>
                <c:pt idx="768">
                  <c:v>14.68</c:v>
                </c:pt>
                <c:pt idx="769">
                  <c:v>14.69</c:v>
                </c:pt>
                <c:pt idx="770">
                  <c:v>14.7</c:v>
                </c:pt>
                <c:pt idx="771">
                  <c:v>14.71</c:v>
                </c:pt>
                <c:pt idx="772">
                  <c:v>14.72</c:v>
                </c:pt>
                <c:pt idx="773">
                  <c:v>14.73</c:v>
                </c:pt>
                <c:pt idx="774">
                  <c:v>14.74</c:v>
                </c:pt>
                <c:pt idx="775">
                  <c:v>14.75</c:v>
                </c:pt>
                <c:pt idx="776">
                  <c:v>14.76</c:v>
                </c:pt>
                <c:pt idx="777">
                  <c:v>14.77</c:v>
                </c:pt>
                <c:pt idx="778">
                  <c:v>14.78</c:v>
                </c:pt>
                <c:pt idx="779">
                  <c:v>14.79</c:v>
                </c:pt>
                <c:pt idx="780">
                  <c:v>14.8</c:v>
                </c:pt>
                <c:pt idx="781">
                  <c:v>14.81</c:v>
                </c:pt>
                <c:pt idx="782">
                  <c:v>14.82</c:v>
                </c:pt>
                <c:pt idx="783">
                  <c:v>14.83</c:v>
                </c:pt>
                <c:pt idx="784">
                  <c:v>14.84</c:v>
                </c:pt>
                <c:pt idx="785">
                  <c:v>14.85</c:v>
                </c:pt>
                <c:pt idx="786">
                  <c:v>14.86</c:v>
                </c:pt>
                <c:pt idx="787">
                  <c:v>14.87</c:v>
                </c:pt>
                <c:pt idx="788">
                  <c:v>14.88</c:v>
                </c:pt>
                <c:pt idx="789">
                  <c:v>14.89</c:v>
                </c:pt>
                <c:pt idx="790">
                  <c:v>14.9</c:v>
                </c:pt>
                <c:pt idx="791">
                  <c:v>14.91</c:v>
                </c:pt>
                <c:pt idx="792">
                  <c:v>14.92</c:v>
                </c:pt>
                <c:pt idx="793">
                  <c:v>14.93</c:v>
                </c:pt>
                <c:pt idx="794">
                  <c:v>14.94</c:v>
                </c:pt>
                <c:pt idx="795">
                  <c:v>14.95</c:v>
                </c:pt>
                <c:pt idx="796">
                  <c:v>14.96</c:v>
                </c:pt>
                <c:pt idx="797">
                  <c:v>14.97</c:v>
                </c:pt>
                <c:pt idx="798">
                  <c:v>14.98</c:v>
                </c:pt>
                <c:pt idx="799">
                  <c:v>14.99</c:v>
                </c:pt>
                <c:pt idx="800">
                  <c:v>15</c:v>
                </c:pt>
                <c:pt idx="801">
                  <c:v>15.01</c:v>
                </c:pt>
                <c:pt idx="802">
                  <c:v>15.02</c:v>
                </c:pt>
                <c:pt idx="803">
                  <c:v>15.03</c:v>
                </c:pt>
                <c:pt idx="804">
                  <c:v>15.04</c:v>
                </c:pt>
                <c:pt idx="805">
                  <c:v>15.05</c:v>
                </c:pt>
                <c:pt idx="806">
                  <c:v>15.06</c:v>
                </c:pt>
                <c:pt idx="807">
                  <c:v>15.07</c:v>
                </c:pt>
                <c:pt idx="808">
                  <c:v>15.08</c:v>
                </c:pt>
                <c:pt idx="809">
                  <c:v>15.09</c:v>
                </c:pt>
                <c:pt idx="810">
                  <c:v>15.1</c:v>
                </c:pt>
                <c:pt idx="811">
                  <c:v>15.11</c:v>
                </c:pt>
                <c:pt idx="812">
                  <c:v>15.12</c:v>
                </c:pt>
                <c:pt idx="813">
                  <c:v>15.13</c:v>
                </c:pt>
                <c:pt idx="814">
                  <c:v>15.14</c:v>
                </c:pt>
                <c:pt idx="815">
                  <c:v>15.15</c:v>
                </c:pt>
                <c:pt idx="816">
                  <c:v>15.16</c:v>
                </c:pt>
                <c:pt idx="817">
                  <c:v>15.17</c:v>
                </c:pt>
                <c:pt idx="818">
                  <c:v>15.18</c:v>
                </c:pt>
                <c:pt idx="819">
                  <c:v>15.19</c:v>
                </c:pt>
                <c:pt idx="820">
                  <c:v>15.2</c:v>
                </c:pt>
                <c:pt idx="821">
                  <c:v>15.21</c:v>
                </c:pt>
                <c:pt idx="822">
                  <c:v>15.22</c:v>
                </c:pt>
                <c:pt idx="823">
                  <c:v>15.23</c:v>
                </c:pt>
                <c:pt idx="824">
                  <c:v>15.24</c:v>
                </c:pt>
                <c:pt idx="825">
                  <c:v>15.25</c:v>
                </c:pt>
                <c:pt idx="826">
                  <c:v>15.26</c:v>
                </c:pt>
                <c:pt idx="827">
                  <c:v>15.27</c:v>
                </c:pt>
                <c:pt idx="828">
                  <c:v>15.28</c:v>
                </c:pt>
                <c:pt idx="829">
                  <c:v>15.29</c:v>
                </c:pt>
                <c:pt idx="830">
                  <c:v>15.3</c:v>
                </c:pt>
                <c:pt idx="831">
                  <c:v>15.31</c:v>
                </c:pt>
                <c:pt idx="832">
                  <c:v>15.32</c:v>
                </c:pt>
                <c:pt idx="833">
                  <c:v>15.33</c:v>
                </c:pt>
                <c:pt idx="834">
                  <c:v>15.34</c:v>
                </c:pt>
                <c:pt idx="835">
                  <c:v>15.35</c:v>
                </c:pt>
                <c:pt idx="836">
                  <c:v>15.36</c:v>
                </c:pt>
                <c:pt idx="837">
                  <c:v>15.37</c:v>
                </c:pt>
                <c:pt idx="838">
                  <c:v>15.38</c:v>
                </c:pt>
                <c:pt idx="839">
                  <c:v>15.39</c:v>
                </c:pt>
                <c:pt idx="840">
                  <c:v>15.4</c:v>
                </c:pt>
                <c:pt idx="841">
                  <c:v>15.41</c:v>
                </c:pt>
                <c:pt idx="842">
                  <c:v>15.42</c:v>
                </c:pt>
                <c:pt idx="843">
                  <c:v>15.43</c:v>
                </c:pt>
                <c:pt idx="844">
                  <c:v>15.44</c:v>
                </c:pt>
                <c:pt idx="845">
                  <c:v>15.45</c:v>
                </c:pt>
                <c:pt idx="846">
                  <c:v>15.46</c:v>
                </c:pt>
                <c:pt idx="847">
                  <c:v>15.47</c:v>
                </c:pt>
                <c:pt idx="848">
                  <c:v>15.48</c:v>
                </c:pt>
                <c:pt idx="849">
                  <c:v>15.49</c:v>
                </c:pt>
                <c:pt idx="850">
                  <c:v>15.5</c:v>
                </c:pt>
                <c:pt idx="851">
                  <c:v>15.51</c:v>
                </c:pt>
                <c:pt idx="852">
                  <c:v>15.52</c:v>
                </c:pt>
                <c:pt idx="853">
                  <c:v>15.53</c:v>
                </c:pt>
                <c:pt idx="854">
                  <c:v>15.54</c:v>
                </c:pt>
                <c:pt idx="855">
                  <c:v>15.55</c:v>
                </c:pt>
                <c:pt idx="856">
                  <c:v>15.56</c:v>
                </c:pt>
                <c:pt idx="857">
                  <c:v>15.57</c:v>
                </c:pt>
                <c:pt idx="858">
                  <c:v>15.58</c:v>
                </c:pt>
                <c:pt idx="859">
                  <c:v>15.59</c:v>
                </c:pt>
                <c:pt idx="860">
                  <c:v>15.6</c:v>
                </c:pt>
                <c:pt idx="861">
                  <c:v>15.61</c:v>
                </c:pt>
                <c:pt idx="862">
                  <c:v>15.62</c:v>
                </c:pt>
                <c:pt idx="863">
                  <c:v>15.63</c:v>
                </c:pt>
                <c:pt idx="864">
                  <c:v>15.64</c:v>
                </c:pt>
                <c:pt idx="865">
                  <c:v>15.65</c:v>
                </c:pt>
                <c:pt idx="866">
                  <c:v>15.66</c:v>
                </c:pt>
                <c:pt idx="867">
                  <c:v>15.67</c:v>
                </c:pt>
                <c:pt idx="868">
                  <c:v>15.68</c:v>
                </c:pt>
                <c:pt idx="869">
                  <c:v>15.69</c:v>
                </c:pt>
                <c:pt idx="870">
                  <c:v>15.7</c:v>
                </c:pt>
                <c:pt idx="871">
                  <c:v>15.71</c:v>
                </c:pt>
                <c:pt idx="872">
                  <c:v>15.72</c:v>
                </c:pt>
                <c:pt idx="873">
                  <c:v>15.73</c:v>
                </c:pt>
                <c:pt idx="874">
                  <c:v>15.74</c:v>
                </c:pt>
                <c:pt idx="875">
                  <c:v>15.75</c:v>
                </c:pt>
                <c:pt idx="876">
                  <c:v>15.76</c:v>
                </c:pt>
                <c:pt idx="877">
                  <c:v>15.77</c:v>
                </c:pt>
                <c:pt idx="878">
                  <c:v>15.78</c:v>
                </c:pt>
                <c:pt idx="879">
                  <c:v>15.79</c:v>
                </c:pt>
                <c:pt idx="880">
                  <c:v>15.8</c:v>
                </c:pt>
                <c:pt idx="881">
                  <c:v>15.81</c:v>
                </c:pt>
                <c:pt idx="882">
                  <c:v>15.82</c:v>
                </c:pt>
                <c:pt idx="883">
                  <c:v>15.83</c:v>
                </c:pt>
                <c:pt idx="884">
                  <c:v>15.84</c:v>
                </c:pt>
                <c:pt idx="885">
                  <c:v>15.85</c:v>
                </c:pt>
                <c:pt idx="886">
                  <c:v>15.86</c:v>
                </c:pt>
                <c:pt idx="887">
                  <c:v>15.87</c:v>
                </c:pt>
                <c:pt idx="888">
                  <c:v>15.88</c:v>
                </c:pt>
                <c:pt idx="889">
                  <c:v>15.89</c:v>
                </c:pt>
                <c:pt idx="890">
                  <c:v>15.9</c:v>
                </c:pt>
                <c:pt idx="891">
                  <c:v>15.91</c:v>
                </c:pt>
                <c:pt idx="892">
                  <c:v>15.92</c:v>
                </c:pt>
                <c:pt idx="893">
                  <c:v>15.93</c:v>
                </c:pt>
                <c:pt idx="894">
                  <c:v>15.94</c:v>
                </c:pt>
                <c:pt idx="895">
                  <c:v>15.95</c:v>
                </c:pt>
                <c:pt idx="896">
                  <c:v>15.96</c:v>
                </c:pt>
                <c:pt idx="897">
                  <c:v>15.97</c:v>
                </c:pt>
                <c:pt idx="898">
                  <c:v>15.98</c:v>
                </c:pt>
                <c:pt idx="899">
                  <c:v>15.99</c:v>
                </c:pt>
                <c:pt idx="900">
                  <c:v>16</c:v>
                </c:pt>
                <c:pt idx="901">
                  <c:v>16.010000000000002</c:v>
                </c:pt>
                <c:pt idx="902">
                  <c:v>16.02</c:v>
                </c:pt>
                <c:pt idx="903">
                  <c:v>16.03</c:v>
                </c:pt>
                <c:pt idx="904">
                  <c:v>16.04</c:v>
                </c:pt>
                <c:pt idx="905">
                  <c:v>16.05</c:v>
                </c:pt>
                <c:pt idx="906">
                  <c:v>16.059999999999999</c:v>
                </c:pt>
                <c:pt idx="907">
                  <c:v>16.07</c:v>
                </c:pt>
                <c:pt idx="908">
                  <c:v>16.079999999999998</c:v>
                </c:pt>
                <c:pt idx="909">
                  <c:v>16.09</c:v>
                </c:pt>
                <c:pt idx="910">
                  <c:v>16.100000000000001</c:v>
                </c:pt>
                <c:pt idx="911">
                  <c:v>16.11</c:v>
                </c:pt>
                <c:pt idx="912">
                  <c:v>16.12</c:v>
                </c:pt>
                <c:pt idx="913">
                  <c:v>16.13</c:v>
                </c:pt>
                <c:pt idx="914">
                  <c:v>16.14</c:v>
                </c:pt>
                <c:pt idx="915">
                  <c:v>16.149999999999999</c:v>
                </c:pt>
                <c:pt idx="916">
                  <c:v>16.16</c:v>
                </c:pt>
                <c:pt idx="917">
                  <c:v>16.170000000000002</c:v>
                </c:pt>
                <c:pt idx="918">
                  <c:v>16.18</c:v>
                </c:pt>
                <c:pt idx="919">
                  <c:v>16.190000000000001</c:v>
                </c:pt>
                <c:pt idx="920">
                  <c:v>16.2</c:v>
                </c:pt>
                <c:pt idx="921">
                  <c:v>16.21</c:v>
                </c:pt>
                <c:pt idx="922">
                  <c:v>16.22</c:v>
                </c:pt>
                <c:pt idx="923">
                  <c:v>16.23</c:v>
                </c:pt>
                <c:pt idx="924">
                  <c:v>16.239999999999998</c:v>
                </c:pt>
                <c:pt idx="925">
                  <c:v>16.25</c:v>
                </c:pt>
                <c:pt idx="926">
                  <c:v>16.260000000000002</c:v>
                </c:pt>
                <c:pt idx="927">
                  <c:v>16.27</c:v>
                </c:pt>
                <c:pt idx="928">
                  <c:v>16.28</c:v>
                </c:pt>
                <c:pt idx="929">
                  <c:v>16.29</c:v>
                </c:pt>
                <c:pt idx="930">
                  <c:v>16.3</c:v>
                </c:pt>
                <c:pt idx="931">
                  <c:v>16.309999999999999</c:v>
                </c:pt>
                <c:pt idx="932">
                  <c:v>16.32</c:v>
                </c:pt>
                <c:pt idx="933">
                  <c:v>16.329999999999998</c:v>
                </c:pt>
                <c:pt idx="934">
                  <c:v>16.34</c:v>
                </c:pt>
                <c:pt idx="935">
                  <c:v>16.350000000000001</c:v>
                </c:pt>
                <c:pt idx="936">
                  <c:v>16.36</c:v>
                </c:pt>
                <c:pt idx="937">
                  <c:v>16.37</c:v>
                </c:pt>
                <c:pt idx="938">
                  <c:v>16.38</c:v>
                </c:pt>
                <c:pt idx="939">
                  <c:v>16.39</c:v>
                </c:pt>
                <c:pt idx="940">
                  <c:v>16.399999999999999</c:v>
                </c:pt>
                <c:pt idx="941">
                  <c:v>16.41</c:v>
                </c:pt>
                <c:pt idx="942">
                  <c:v>16.420000000000002</c:v>
                </c:pt>
                <c:pt idx="943">
                  <c:v>16.43</c:v>
                </c:pt>
                <c:pt idx="944">
                  <c:v>16.440000000000001</c:v>
                </c:pt>
                <c:pt idx="945">
                  <c:v>16.45</c:v>
                </c:pt>
                <c:pt idx="946">
                  <c:v>16.46</c:v>
                </c:pt>
                <c:pt idx="947">
                  <c:v>16.47</c:v>
                </c:pt>
                <c:pt idx="948">
                  <c:v>16.48</c:v>
                </c:pt>
                <c:pt idx="949">
                  <c:v>16.489999999999998</c:v>
                </c:pt>
                <c:pt idx="950">
                  <c:v>16.5</c:v>
                </c:pt>
                <c:pt idx="951">
                  <c:v>16.510000000000002</c:v>
                </c:pt>
                <c:pt idx="952">
                  <c:v>16.52</c:v>
                </c:pt>
                <c:pt idx="953">
                  <c:v>16.53</c:v>
                </c:pt>
                <c:pt idx="954">
                  <c:v>16.54</c:v>
                </c:pt>
                <c:pt idx="955">
                  <c:v>16.55</c:v>
                </c:pt>
                <c:pt idx="956">
                  <c:v>16.559999999999999</c:v>
                </c:pt>
                <c:pt idx="957">
                  <c:v>16.57</c:v>
                </c:pt>
                <c:pt idx="958">
                  <c:v>16.579999999999998</c:v>
                </c:pt>
                <c:pt idx="959">
                  <c:v>16.59</c:v>
                </c:pt>
                <c:pt idx="960">
                  <c:v>16.600000000000001</c:v>
                </c:pt>
                <c:pt idx="961">
                  <c:v>16.61</c:v>
                </c:pt>
                <c:pt idx="962">
                  <c:v>16.62</c:v>
                </c:pt>
                <c:pt idx="963">
                  <c:v>16.63</c:v>
                </c:pt>
                <c:pt idx="964">
                  <c:v>16.64</c:v>
                </c:pt>
                <c:pt idx="965">
                  <c:v>16.649999999999999</c:v>
                </c:pt>
                <c:pt idx="966">
                  <c:v>16.66</c:v>
                </c:pt>
                <c:pt idx="967">
                  <c:v>16.670000000000002</c:v>
                </c:pt>
                <c:pt idx="968">
                  <c:v>16.68</c:v>
                </c:pt>
                <c:pt idx="969">
                  <c:v>16.690000000000001</c:v>
                </c:pt>
                <c:pt idx="970">
                  <c:v>16.7</c:v>
                </c:pt>
                <c:pt idx="971">
                  <c:v>16.71</c:v>
                </c:pt>
                <c:pt idx="972">
                  <c:v>16.72</c:v>
                </c:pt>
                <c:pt idx="973">
                  <c:v>16.73</c:v>
                </c:pt>
                <c:pt idx="974">
                  <c:v>16.739999999999998</c:v>
                </c:pt>
                <c:pt idx="975">
                  <c:v>16.75</c:v>
                </c:pt>
                <c:pt idx="976">
                  <c:v>16.760000000000002</c:v>
                </c:pt>
                <c:pt idx="977">
                  <c:v>16.77</c:v>
                </c:pt>
                <c:pt idx="978">
                  <c:v>16.78</c:v>
                </c:pt>
                <c:pt idx="979">
                  <c:v>16.79</c:v>
                </c:pt>
                <c:pt idx="980">
                  <c:v>16.8</c:v>
                </c:pt>
                <c:pt idx="981">
                  <c:v>16.809999999999999</c:v>
                </c:pt>
                <c:pt idx="982">
                  <c:v>16.82</c:v>
                </c:pt>
                <c:pt idx="983">
                  <c:v>16.829999999999998</c:v>
                </c:pt>
                <c:pt idx="984">
                  <c:v>16.84</c:v>
                </c:pt>
                <c:pt idx="985">
                  <c:v>16.850000000000001</c:v>
                </c:pt>
                <c:pt idx="986">
                  <c:v>16.86</c:v>
                </c:pt>
                <c:pt idx="987">
                  <c:v>16.87</c:v>
                </c:pt>
                <c:pt idx="988">
                  <c:v>16.88</c:v>
                </c:pt>
                <c:pt idx="989">
                  <c:v>16.89</c:v>
                </c:pt>
                <c:pt idx="990">
                  <c:v>16.899999999999999</c:v>
                </c:pt>
                <c:pt idx="991">
                  <c:v>16.91</c:v>
                </c:pt>
                <c:pt idx="992">
                  <c:v>16.920000000000002</c:v>
                </c:pt>
                <c:pt idx="993">
                  <c:v>16.93</c:v>
                </c:pt>
                <c:pt idx="994">
                  <c:v>16.940000000000001</c:v>
                </c:pt>
                <c:pt idx="995">
                  <c:v>16.95</c:v>
                </c:pt>
                <c:pt idx="996">
                  <c:v>16.96</c:v>
                </c:pt>
                <c:pt idx="997">
                  <c:v>16.97</c:v>
                </c:pt>
                <c:pt idx="998">
                  <c:v>16.98</c:v>
                </c:pt>
                <c:pt idx="999">
                  <c:v>16.989999999999998</c:v>
                </c:pt>
                <c:pt idx="1000">
                  <c:v>17</c:v>
                </c:pt>
                <c:pt idx="1001">
                  <c:v>17.010000000000002</c:v>
                </c:pt>
                <c:pt idx="1002">
                  <c:v>17.02</c:v>
                </c:pt>
                <c:pt idx="1003">
                  <c:v>17.03</c:v>
                </c:pt>
                <c:pt idx="1004">
                  <c:v>17.04</c:v>
                </c:pt>
                <c:pt idx="1005">
                  <c:v>17.05</c:v>
                </c:pt>
                <c:pt idx="1006">
                  <c:v>17.059999999999999</c:v>
                </c:pt>
                <c:pt idx="1007">
                  <c:v>17.07</c:v>
                </c:pt>
                <c:pt idx="1008">
                  <c:v>17.079999999999998</c:v>
                </c:pt>
                <c:pt idx="1009">
                  <c:v>17.09</c:v>
                </c:pt>
                <c:pt idx="1010">
                  <c:v>17.100000000000001</c:v>
                </c:pt>
                <c:pt idx="1011">
                  <c:v>17.11</c:v>
                </c:pt>
                <c:pt idx="1012">
                  <c:v>17.12</c:v>
                </c:pt>
                <c:pt idx="1013">
                  <c:v>17.13</c:v>
                </c:pt>
                <c:pt idx="1014">
                  <c:v>17.14</c:v>
                </c:pt>
                <c:pt idx="1015">
                  <c:v>17.149999999999999</c:v>
                </c:pt>
                <c:pt idx="1016">
                  <c:v>17.16</c:v>
                </c:pt>
                <c:pt idx="1017">
                  <c:v>17.170000000000002</c:v>
                </c:pt>
                <c:pt idx="1018">
                  <c:v>17.18</c:v>
                </c:pt>
                <c:pt idx="1019">
                  <c:v>17.190000000000001</c:v>
                </c:pt>
                <c:pt idx="1020">
                  <c:v>17.2</c:v>
                </c:pt>
                <c:pt idx="1021">
                  <c:v>17.21</c:v>
                </c:pt>
                <c:pt idx="1022">
                  <c:v>17.22</c:v>
                </c:pt>
                <c:pt idx="1023">
                  <c:v>17.23</c:v>
                </c:pt>
                <c:pt idx="1024">
                  <c:v>17.239999999999998</c:v>
                </c:pt>
                <c:pt idx="1025">
                  <c:v>17.25</c:v>
                </c:pt>
                <c:pt idx="1026">
                  <c:v>17.260000000000002</c:v>
                </c:pt>
                <c:pt idx="1027">
                  <c:v>17.27</c:v>
                </c:pt>
                <c:pt idx="1028">
                  <c:v>17.28</c:v>
                </c:pt>
                <c:pt idx="1029">
                  <c:v>17.29</c:v>
                </c:pt>
                <c:pt idx="1030">
                  <c:v>17.3</c:v>
                </c:pt>
                <c:pt idx="1031">
                  <c:v>17.309999999999999</c:v>
                </c:pt>
                <c:pt idx="1032">
                  <c:v>17.32</c:v>
                </c:pt>
                <c:pt idx="1033">
                  <c:v>17.329999999999998</c:v>
                </c:pt>
                <c:pt idx="1034">
                  <c:v>17.34</c:v>
                </c:pt>
                <c:pt idx="1035">
                  <c:v>17.350000000000001</c:v>
                </c:pt>
                <c:pt idx="1036">
                  <c:v>17.36</c:v>
                </c:pt>
                <c:pt idx="1037">
                  <c:v>17.37</c:v>
                </c:pt>
                <c:pt idx="1038">
                  <c:v>17.38</c:v>
                </c:pt>
                <c:pt idx="1039">
                  <c:v>17.39</c:v>
                </c:pt>
                <c:pt idx="1040">
                  <c:v>17.399999999999999</c:v>
                </c:pt>
                <c:pt idx="1041">
                  <c:v>17.41</c:v>
                </c:pt>
                <c:pt idx="1042">
                  <c:v>17.420000000000002</c:v>
                </c:pt>
                <c:pt idx="1043">
                  <c:v>17.43</c:v>
                </c:pt>
                <c:pt idx="1044">
                  <c:v>17.440000000000001</c:v>
                </c:pt>
                <c:pt idx="1045">
                  <c:v>17.45</c:v>
                </c:pt>
                <c:pt idx="1046">
                  <c:v>17.46</c:v>
                </c:pt>
                <c:pt idx="1047">
                  <c:v>17.47</c:v>
                </c:pt>
                <c:pt idx="1048">
                  <c:v>17.48</c:v>
                </c:pt>
                <c:pt idx="1049">
                  <c:v>17.489999999999998</c:v>
                </c:pt>
                <c:pt idx="1050">
                  <c:v>17.5</c:v>
                </c:pt>
                <c:pt idx="1051">
                  <c:v>17.510000000000002</c:v>
                </c:pt>
                <c:pt idx="1052">
                  <c:v>17.52</c:v>
                </c:pt>
                <c:pt idx="1053">
                  <c:v>17.53</c:v>
                </c:pt>
                <c:pt idx="1054">
                  <c:v>17.54</c:v>
                </c:pt>
                <c:pt idx="1055">
                  <c:v>17.55</c:v>
                </c:pt>
                <c:pt idx="1056">
                  <c:v>17.559999999999999</c:v>
                </c:pt>
                <c:pt idx="1057">
                  <c:v>17.57</c:v>
                </c:pt>
                <c:pt idx="1058">
                  <c:v>17.579999999999998</c:v>
                </c:pt>
                <c:pt idx="1059">
                  <c:v>17.59</c:v>
                </c:pt>
                <c:pt idx="1060">
                  <c:v>17.600000000000001</c:v>
                </c:pt>
                <c:pt idx="1061">
                  <c:v>17.61</c:v>
                </c:pt>
                <c:pt idx="1062">
                  <c:v>17.62</c:v>
                </c:pt>
                <c:pt idx="1063">
                  <c:v>17.63</c:v>
                </c:pt>
                <c:pt idx="1064">
                  <c:v>17.64</c:v>
                </c:pt>
                <c:pt idx="1065">
                  <c:v>17.649999999999999</c:v>
                </c:pt>
                <c:pt idx="1066">
                  <c:v>17.66</c:v>
                </c:pt>
                <c:pt idx="1067">
                  <c:v>17.670000000000002</c:v>
                </c:pt>
                <c:pt idx="1068">
                  <c:v>17.68</c:v>
                </c:pt>
                <c:pt idx="1069">
                  <c:v>17.690000000000001</c:v>
                </c:pt>
                <c:pt idx="1070">
                  <c:v>17.7</c:v>
                </c:pt>
                <c:pt idx="1071">
                  <c:v>17.71</c:v>
                </c:pt>
                <c:pt idx="1072">
                  <c:v>17.72</c:v>
                </c:pt>
                <c:pt idx="1073">
                  <c:v>17.73</c:v>
                </c:pt>
                <c:pt idx="1074">
                  <c:v>17.739999999999998</c:v>
                </c:pt>
                <c:pt idx="1075">
                  <c:v>17.75</c:v>
                </c:pt>
                <c:pt idx="1076">
                  <c:v>17.760000000000002</c:v>
                </c:pt>
                <c:pt idx="1077">
                  <c:v>17.77</c:v>
                </c:pt>
                <c:pt idx="1078">
                  <c:v>17.78</c:v>
                </c:pt>
                <c:pt idx="1079">
                  <c:v>17.79</c:v>
                </c:pt>
                <c:pt idx="1080">
                  <c:v>17.8</c:v>
                </c:pt>
                <c:pt idx="1081">
                  <c:v>17.809999999999999</c:v>
                </c:pt>
                <c:pt idx="1082">
                  <c:v>17.82</c:v>
                </c:pt>
                <c:pt idx="1083">
                  <c:v>17.829999999999998</c:v>
                </c:pt>
                <c:pt idx="1084">
                  <c:v>17.84</c:v>
                </c:pt>
                <c:pt idx="1085">
                  <c:v>17.850000000000001</c:v>
                </c:pt>
                <c:pt idx="1086">
                  <c:v>17.86</c:v>
                </c:pt>
                <c:pt idx="1087">
                  <c:v>17.87</c:v>
                </c:pt>
                <c:pt idx="1088">
                  <c:v>17.88</c:v>
                </c:pt>
                <c:pt idx="1089">
                  <c:v>17.89</c:v>
                </c:pt>
                <c:pt idx="1090">
                  <c:v>17.899999999999999</c:v>
                </c:pt>
                <c:pt idx="1091">
                  <c:v>17.91</c:v>
                </c:pt>
                <c:pt idx="1092">
                  <c:v>17.920000000000002</c:v>
                </c:pt>
                <c:pt idx="1093">
                  <c:v>17.93</c:v>
                </c:pt>
                <c:pt idx="1094">
                  <c:v>17.940000000000001</c:v>
                </c:pt>
                <c:pt idx="1095">
                  <c:v>17.95</c:v>
                </c:pt>
                <c:pt idx="1096">
                  <c:v>17.96</c:v>
                </c:pt>
                <c:pt idx="1097">
                  <c:v>17.97</c:v>
                </c:pt>
                <c:pt idx="1098">
                  <c:v>17.98</c:v>
                </c:pt>
                <c:pt idx="1099">
                  <c:v>17.989999999999998</c:v>
                </c:pt>
                <c:pt idx="1100">
                  <c:v>18</c:v>
                </c:pt>
                <c:pt idx="1101">
                  <c:v>18.010000000000002</c:v>
                </c:pt>
                <c:pt idx="1102">
                  <c:v>18.02</c:v>
                </c:pt>
                <c:pt idx="1103">
                  <c:v>18.03</c:v>
                </c:pt>
                <c:pt idx="1104">
                  <c:v>18.04</c:v>
                </c:pt>
                <c:pt idx="1105">
                  <c:v>18.05</c:v>
                </c:pt>
                <c:pt idx="1106">
                  <c:v>18.059999999999999</c:v>
                </c:pt>
                <c:pt idx="1107">
                  <c:v>18.07</c:v>
                </c:pt>
                <c:pt idx="1108">
                  <c:v>18.079999999999998</c:v>
                </c:pt>
                <c:pt idx="1109">
                  <c:v>18.09</c:v>
                </c:pt>
                <c:pt idx="1110">
                  <c:v>18.100000000000001</c:v>
                </c:pt>
                <c:pt idx="1111">
                  <c:v>18.11</c:v>
                </c:pt>
                <c:pt idx="1112">
                  <c:v>18.12</c:v>
                </c:pt>
                <c:pt idx="1113">
                  <c:v>18.13</c:v>
                </c:pt>
                <c:pt idx="1114">
                  <c:v>18.14</c:v>
                </c:pt>
                <c:pt idx="1115">
                  <c:v>18.149999999999999</c:v>
                </c:pt>
                <c:pt idx="1116">
                  <c:v>18.16</c:v>
                </c:pt>
                <c:pt idx="1117">
                  <c:v>18.170000000000002</c:v>
                </c:pt>
                <c:pt idx="1118">
                  <c:v>18.18</c:v>
                </c:pt>
                <c:pt idx="1119">
                  <c:v>18.190000000000001</c:v>
                </c:pt>
                <c:pt idx="1120">
                  <c:v>18.2</c:v>
                </c:pt>
                <c:pt idx="1121">
                  <c:v>18.21</c:v>
                </c:pt>
                <c:pt idx="1122">
                  <c:v>18.22</c:v>
                </c:pt>
                <c:pt idx="1123">
                  <c:v>18.23</c:v>
                </c:pt>
                <c:pt idx="1124">
                  <c:v>18.239999999999998</c:v>
                </c:pt>
                <c:pt idx="1125">
                  <c:v>18.25</c:v>
                </c:pt>
                <c:pt idx="1126">
                  <c:v>18.260000000000002</c:v>
                </c:pt>
                <c:pt idx="1127">
                  <c:v>18.27</c:v>
                </c:pt>
                <c:pt idx="1128">
                  <c:v>18.28</c:v>
                </c:pt>
                <c:pt idx="1129">
                  <c:v>18.29</c:v>
                </c:pt>
                <c:pt idx="1130">
                  <c:v>18.3</c:v>
                </c:pt>
                <c:pt idx="1131">
                  <c:v>18.309999999999999</c:v>
                </c:pt>
                <c:pt idx="1132">
                  <c:v>18.32</c:v>
                </c:pt>
                <c:pt idx="1133">
                  <c:v>18.329999999999998</c:v>
                </c:pt>
                <c:pt idx="1134">
                  <c:v>18.34</c:v>
                </c:pt>
                <c:pt idx="1135">
                  <c:v>18.350000000000001</c:v>
                </c:pt>
                <c:pt idx="1136">
                  <c:v>18.36</c:v>
                </c:pt>
                <c:pt idx="1137">
                  <c:v>18.37</c:v>
                </c:pt>
                <c:pt idx="1138">
                  <c:v>18.38</c:v>
                </c:pt>
                <c:pt idx="1139">
                  <c:v>18.39</c:v>
                </c:pt>
                <c:pt idx="1140">
                  <c:v>18.399999999999999</c:v>
                </c:pt>
                <c:pt idx="1141">
                  <c:v>18.41</c:v>
                </c:pt>
                <c:pt idx="1142">
                  <c:v>18.420000000000002</c:v>
                </c:pt>
                <c:pt idx="1143">
                  <c:v>18.43</c:v>
                </c:pt>
                <c:pt idx="1144">
                  <c:v>18.440000000000001</c:v>
                </c:pt>
                <c:pt idx="1145">
                  <c:v>18.45</c:v>
                </c:pt>
                <c:pt idx="1146">
                  <c:v>18.46</c:v>
                </c:pt>
                <c:pt idx="1147">
                  <c:v>18.47</c:v>
                </c:pt>
                <c:pt idx="1148">
                  <c:v>18.48</c:v>
                </c:pt>
                <c:pt idx="1149">
                  <c:v>18.489999999999998</c:v>
                </c:pt>
                <c:pt idx="1150">
                  <c:v>18.5</c:v>
                </c:pt>
                <c:pt idx="1151">
                  <c:v>18.510000000000002</c:v>
                </c:pt>
                <c:pt idx="1152">
                  <c:v>18.52</c:v>
                </c:pt>
                <c:pt idx="1153">
                  <c:v>18.53</c:v>
                </c:pt>
                <c:pt idx="1154">
                  <c:v>18.54</c:v>
                </c:pt>
                <c:pt idx="1155">
                  <c:v>18.55</c:v>
                </c:pt>
                <c:pt idx="1156">
                  <c:v>18.559999999999999</c:v>
                </c:pt>
                <c:pt idx="1157">
                  <c:v>18.57</c:v>
                </c:pt>
                <c:pt idx="1158">
                  <c:v>18.579999999999998</c:v>
                </c:pt>
                <c:pt idx="1159">
                  <c:v>18.59</c:v>
                </c:pt>
                <c:pt idx="1160">
                  <c:v>18.600000000000001</c:v>
                </c:pt>
                <c:pt idx="1161">
                  <c:v>18.61</c:v>
                </c:pt>
                <c:pt idx="1162">
                  <c:v>18.62</c:v>
                </c:pt>
                <c:pt idx="1163">
                  <c:v>18.63</c:v>
                </c:pt>
                <c:pt idx="1164">
                  <c:v>18.64</c:v>
                </c:pt>
                <c:pt idx="1165">
                  <c:v>18.649999999999999</c:v>
                </c:pt>
                <c:pt idx="1166">
                  <c:v>18.66</c:v>
                </c:pt>
                <c:pt idx="1167">
                  <c:v>18.670000000000002</c:v>
                </c:pt>
                <c:pt idx="1168">
                  <c:v>18.68</c:v>
                </c:pt>
                <c:pt idx="1169">
                  <c:v>18.690000000000001</c:v>
                </c:pt>
                <c:pt idx="1170">
                  <c:v>18.7</c:v>
                </c:pt>
                <c:pt idx="1171">
                  <c:v>18.71</c:v>
                </c:pt>
                <c:pt idx="1172">
                  <c:v>18.72</c:v>
                </c:pt>
                <c:pt idx="1173">
                  <c:v>18.73</c:v>
                </c:pt>
                <c:pt idx="1174">
                  <c:v>18.739999999999998</c:v>
                </c:pt>
                <c:pt idx="1175">
                  <c:v>18.75</c:v>
                </c:pt>
                <c:pt idx="1176">
                  <c:v>18.760000000000002</c:v>
                </c:pt>
                <c:pt idx="1177">
                  <c:v>18.77</c:v>
                </c:pt>
                <c:pt idx="1178">
                  <c:v>18.78</c:v>
                </c:pt>
                <c:pt idx="1179">
                  <c:v>18.79</c:v>
                </c:pt>
                <c:pt idx="1180">
                  <c:v>18.8</c:v>
                </c:pt>
                <c:pt idx="1181">
                  <c:v>18.809999999999999</c:v>
                </c:pt>
                <c:pt idx="1182">
                  <c:v>18.82</c:v>
                </c:pt>
                <c:pt idx="1183">
                  <c:v>18.829999999999998</c:v>
                </c:pt>
                <c:pt idx="1184">
                  <c:v>18.84</c:v>
                </c:pt>
                <c:pt idx="1185">
                  <c:v>18.850000000000001</c:v>
                </c:pt>
                <c:pt idx="1186">
                  <c:v>18.86</c:v>
                </c:pt>
                <c:pt idx="1187">
                  <c:v>18.87</c:v>
                </c:pt>
                <c:pt idx="1188">
                  <c:v>18.88</c:v>
                </c:pt>
                <c:pt idx="1189">
                  <c:v>18.89</c:v>
                </c:pt>
                <c:pt idx="1190">
                  <c:v>18.899999999999999</c:v>
                </c:pt>
                <c:pt idx="1191">
                  <c:v>18.91</c:v>
                </c:pt>
                <c:pt idx="1192">
                  <c:v>18.920000000000002</c:v>
                </c:pt>
                <c:pt idx="1193">
                  <c:v>18.93</c:v>
                </c:pt>
                <c:pt idx="1194">
                  <c:v>18.940000000000001</c:v>
                </c:pt>
                <c:pt idx="1195">
                  <c:v>18.95</c:v>
                </c:pt>
                <c:pt idx="1196">
                  <c:v>18.96</c:v>
                </c:pt>
                <c:pt idx="1197">
                  <c:v>18.97</c:v>
                </c:pt>
                <c:pt idx="1198">
                  <c:v>18.98</c:v>
                </c:pt>
                <c:pt idx="1199">
                  <c:v>18.989999999999998</c:v>
                </c:pt>
                <c:pt idx="1200">
                  <c:v>19</c:v>
                </c:pt>
                <c:pt idx="1201">
                  <c:v>19.010000000000002</c:v>
                </c:pt>
                <c:pt idx="1202">
                  <c:v>19.02</c:v>
                </c:pt>
                <c:pt idx="1203">
                  <c:v>19.03</c:v>
                </c:pt>
                <c:pt idx="1204">
                  <c:v>19.04</c:v>
                </c:pt>
                <c:pt idx="1205">
                  <c:v>19.05</c:v>
                </c:pt>
                <c:pt idx="1206">
                  <c:v>19.059999999999999</c:v>
                </c:pt>
                <c:pt idx="1207">
                  <c:v>19.07</c:v>
                </c:pt>
                <c:pt idx="1208">
                  <c:v>19.079999999999998</c:v>
                </c:pt>
                <c:pt idx="1209">
                  <c:v>19.09</c:v>
                </c:pt>
                <c:pt idx="1210">
                  <c:v>19.100000000000001</c:v>
                </c:pt>
                <c:pt idx="1211">
                  <c:v>19.11</c:v>
                </c:pt>
                <c:pt idx="1212">
                  <c:v>19.12</c:v>
                </c:pt>
                <c:pt idx="1213">
                  <c:v>19.13</c:v>
                </c:pt>
                <c:pt idx="1214">
                  <c:v>19.14</c:v>
                </c:pt>
                <c:pt idx="1215">
                  <c:v>19.149999999999999</c:v>
                </c:pt>
                <c:pt idx="1216">
                  <c:v>19.16</c:v>
                </c:pt>
                <c:pt idx="1217">
                  <c:v>19.170000000000002</c:v>
                </c:pt>
                <c:pt idx="1218">
                  <c:v>19.18</c:v>
                </c:pt>
                <c:pt idx="1219">
                  <c:v>19.190000000000001</c:v>
                </c:pt>
                <c:pt idx="1220">
                  <c:v>19.2</c:v>
                </c:pt>
                <c:pt idx="1221">
                  <c:v>19.21</c:v>
                </c:pt>
                <c:pt idx="1222">
                  <c:v>19.22</c:v>
                </c:pt>
                <c:pt idx="1223">
                  <c:v>19.23</c:v>
                </c:pt>
                <c:pt idx="1224">
                  <c:v>19.239999999999998</c:v>
                </c:pt>
                <c:pt idx="1225">
                  <c:v>19.25</c:v>
                </c:pt>
                <c:pt idx="1226">
                  <c:v>19.260000000000002</c:v>
                </c:pt>
                <c:pt idx="1227">
                  <c:v>19.27</c:v>
                </c:pt>
                <c:pt idx="1228">
                  <c:v>19.28</c:v>
                </c:pt>
                <c:pt idx="1229">
                  <c:v>19.29</c:v>
                </c:pt>
                <c:pt idx="1230">
                  <c:v>19.3</c:v>
                </c:pt>
                <c:pt idx="1231">
                  <c:v>19.309999999999999</c:v>
                </c:pt>
                <c:pt idx="1232">
                  <c:v>19.32</c:v>
                </c:pt>
                <c:pt idx="1233">
                  <c:v>19.329999999999998</c:v>
                </c:pt>
                <c:pt idx="1234">
                  <c:v>19.34</c:v>
                </c:pt>
                <c:pt idx="1235">
                  <c:v>19.350000000000001</c:v>
                </c:pt>
                <c:pt idx="1236">
                  <c:v>19.36</c:v>
                </c:pt>
                <c:pt idx="1237">
                  <c:v>19.37</c:v>
                </c:pt>
                <c:pt idx="1238">
                  <c:v>19.38</c:v>
                </c:pt>
                <c:pt idx="1239">
                  <c:v>19.39</c:v>
                </c:pt>
                <c:pt idx="1240">
                  <c:v>19.399999999999999</c:v>
                </c:pt>
                <c:pt idx="1241">
                  <c:v>19.41</c:v>
                </c:pt>
                <c:pt idx="1242">
                  <c:v>19.420000000000002</c:v>
                </c:pt>
                <c:pt idx="1243">
                  <c:v>19.43</c:v>
                </c:pt>
                <c:pt idx="1244">
                  <c:v>19.440000000000001</c:v>
                </c:pt>
                <c:pt idx="1245">
                  <c:v>19.45</c:v>
                </c:pt>
                <c:pt idx="1246">
                  <c:v>19.46</c:v>
                </c:pt>
                <c:pt idx="1247">
                  <c:v>19.47</c:v>
                </c:pt>
                <c:pt idx="1248">
                  <c:v>19.48</c:v>
                </c:pt>
                <c:pt idx="1249">
                  <c:v>19.489999999999998</c:v>
                </c:pt>
                <c:pt idx="1250">
                  <c:v>19.5</c:v>
                </c:pt>
                <c:pt idx="1251">
                  <c:v>19.510000000000002</c:v>
                </c:pt>
                <c:pt idx="1252">
                  <c:v>19.52</c:v>
                </c:pt>
                <c:pt idx="1253">
                  <c:v>19.53</c:v>
                </c:pt>
                <c:pt idx="1254">
                  <c:v>19.54</c:v>
                </c:pt>
                <c:pt idx="1255">
                  <c:v>19.55</c:v>
                </c:pt>
                <c:pt idx="1256">
                  <c:v>19.559999999999999</c:v>
                </c:pt>
                <c:pt idx="1257">
                  <c:v>19.57</c:v>
                </c:pt>
                <c:pt idx="1258">
                  <c:v>19.579999999999998</c:v>
                </c:pt>
                <c:pt idx="1259">
                  <c:v>19.59</c:v>
                </c:pt>
                <c:pt idx="1260">
                  <c:v>19.600000000000001</c:v>
                </c:pt>
                <c:pt idx="1261">
                  <c:v>19.61</c:v>
                </c:pt>
                <c:pt idx="1262">
                  <c:v>19.62</c:v>
                </c:pt>
                <c:pt idx="1263">
                  <c:v>19.63</c:v>
                </c:pt>
                <c:pt idx="1264">
                  <c:v>19.64</c:v>
                </c:pt>
                <c:pt idx="1265">
                  <c:v>19.649999999999999</c:v>
                </c:pt>
                <c:pt idx="1266">
                  <c:v>19.66</c:v>
                </c:pt>
                <c:pt idx="1267">
                  <c:v>19.670000000000002</c:v>
                </c:pt>
                <c:pt idx="1268">
                  <c:v>19.68</c:v>
                </c:pt>
                <c:pt idx="1269">
                  <c:v>19.690000000000001</c:v>
                </c:pt>
                <c:pt idx="1270">
                  <c:v>19.7</c:v>
                </c:pt>
                <c:pt idx="1271">
                  <c:v>19.71</c:v>
                </c:pt>
                <c:pt idx="1272">
                  <c:v>19.72</c:v>
                </c:pt>
                <c:pt idx="1273">
                  <c:v>19.73</c:v>
                </c:pt>
                <c:pt idx="1274">
                  <c:v>19.739999999999998</c:v>
                </c:pt>
                <c:pt idx="1275">
                  <c:v>19.75</c:v>
                </c:pt>
                <c:pt idx="1276">
                  <c:v>19.760000000000002</c:v>
                </c:pt>
                <c:pt idx="1277">
                  <c:v>19.77</c:v>
                </c:pt>
                <c:pt idx="1278">
                  <c:v>19.78</c:v>
                </c:pt>
                <c:pt idx="1279">
                  <c:v>19.79</c:v>
                </c:pt>
                <c:pt idx="1280">
                  <c:v>19.8</c:v>
                </c:pt>
                <c:pt idx="1281">
                  <c:v>19.809999999999999</c:v>
                </c:pt>
                <c:pt idx="1282">
                  <c:v>19.82</c:v>
                </c:pt>
                <c:pt idx="1283">
                  <c:v>19.829999999999998</c:v>
                </c:pt>
                <c:pt idx="1284">
                  <c:v>19.84</c:v>
                </c:pt>
                <c:pt idx="1285">
                  <c:v>19.850000000000001</c:v>
                </c:pt>
                <c:pt idx="1286">
                  <c:v>19.86</c:v>
                </c:pt>
                <c:pt idx="1287">
                  <c:v>19.87</c:v>
                </c:pt>
                <c:pt idx="1288">
                  <c:v>19.88</c:v>
                </c:pt>
                <c:pt idx="1289">
                  <c:v>19.89</c:v>
                </c:pt>
                <c:pt idx="1290">
                  <c:v>19.899999999999999</c:v>
                </c:pt>
                <c:pt idx="1291">
                  <c:v>19.91</c:v>
                </c:pt>
                <c:pt idx="1292">
                  <c:v>19.920000000000002</c:v>
                </c:pt>
                <c:pt idx="1293">
                  <c:v>19.93</c:v>
                </c:pt>
                <c:pt idx="1294">
                  <c:v>19.940000000000001</c:v>
                </c:pt>
                <c:pt idx="1295">
                  <c:v>19.95</c:v>
                </c:pt>
                <c:pt idx="1296">
                  <c:v>19.96</c:v>
                </c:pt>
                <c:pt idx="1297">
                  <c:v>19.97</c:v>
                </c:pt>
                <c:pt idx="1298">
                  <c:v>19.98</c:v>
                </c:pt>
                <c:pt idx="1299">
                  <c:v>19.989999999999998</c:v>
                </c:pt>
                <c:pt idx="1300">
                  <c:v>20</c:v>
                </c:pt>
                <c:pt idx="1301">
                  <c:v>20.010000000000002</c:v>
                </c:pt>
                <c:pt idx="1302">
                  <c:v>20.02</c:v>
                </c:pt>
                <c:pt idx="1303">
                  <c:v>20.03</c:v>
                </c:pt>
                <c:pt idx="1304">
                  <c:v>20.04</c:v>
                </c:pt>
                <c:pt idx="1305">
                  <c:v>20.05</c:v>
                </c:pt>
                <c:pt idx="1306">
                  <c:v>20.059999999999999</c:v>
                </c:pt>
                <c:pt idx="1307">
                  <c:v>20.07</c:v>
                </c:pt>
                <c:pt idx="1308">
                  <c:v>20.079999999999998</c:v>
                </c:pt>
                <c:pt idx="1309">
                  <c:v>20.09</c:v>
                </c:pt>
                <c:pt idx="1310">
                  <c:v>20.100000000000001</c:v>
                </c:pt>
                <c:pt idx="1311">
                  <c:v>20.11</c:v>
                </c:pt>
                <c:pt idx="1312">
                  <c:v>20.12</c:v>
                </c:pt>
                <c:pt idx="1313">
                  <c:v>20.13</c:v>
                </c:pt>
                <c:pt idx="1314">
                  <c:v>20.14</c:v>
                </c:pt>
                <c:pt idx="1315">
                  <c:v>20.149999999999999</c:v>
                </c:pt>
                <c:pt idx="1316">
                  <c:v>20.16</c:v>
                </c:pt>
                <c:pt idx="1317">
                  <c:v>20.170000000000002</c:v>
                </c:pt>
                <c:pt idx="1318">
                  <c:v>20.18</c:v>
                </c:pt>
                <c:pt idx="1319">
                  <c:v>20.190000000000001</c:v>
                </c:pt>
                <c:pt idx="1320">
                  <c:v>20.2</c:v>
                </c:pt>
                <c:pt idx="1321">
                  <c:v>20.21</c:v>
                </c:pt>
                <c:pt idx="1322">
                  <c:v>20.22</c:v>
                </c:pt>
                <c:pt idx="1323">
                  <c:v>20.23</c:v>
                </c:pt>
                <c:pt idx="1324">
                  <c:v>20.239999999999998</c:v>
                </c:pt>
                <c:pt idx="1325">
                  <c:v>20.25</c:v>
                </c:pt>
                <c:pt idx="1326">
                  <c:v>20.260000000000002</c:v>
                </c:pt>
                <c:pt idx="1327">
                  <c:v>20.27</c:v>
                </c:pt>
                <c:pt idx="1328">
                  <c:v>20.28</c:v>
                </c:pt>
                <c:pt idx="1329">
                  <c:v>20.29</c:v>
                </c:pt>
                <c:pt idx="1330">
                  <c:v>20.3</c:v>
                </c:pt>
                <c:pt idx="1331">
                  <c:v>20.309999999999999</c:v>
                </c:pt>
                <c:pt idx="1332">
                  <c:v>20.32</c:v>
                </c:pt>
                <c:pt idx="1333">
                  <c:v>20.329999999999998</c:v>
                </c:pt>
                <c:pt idx="1334">
                  <c:v>20.34</c:v>
                </c:pt>
                <c:pt idx="1335">
                  <c:v>20.350000000000001</c:v>
                </c:pt>
                <c:pt idx="1336">
                  <c:v>20.36</c:v>
                </c:pt>
                <c:pt idx="1337">
                  <c:v>20.37</c:v>
                </c:pt>
                <c:pt idx="1338">
                  <c:v>20.38</c:v>
                </c:pt>
                <c:pt idx="1339">
                  <c:v>20.39</c:v>
                </c:pt>
                <c:pt idx="1340">
                  <c:v>20.399999999999999</c:v>
                </c:pt>
                <c:pt idx="1341">
                  <c:v>20.41</c:v>
                </c:pt>
                <c:pt idx="1342">
                  <c:v>20.420000000000002</c:v>
                </c:pt>
                <c:pt idx="1343">
                  <c:v>20.43</c:v>
                </c:pt>
                <c:pt idx="1344">
                  <c:v>20.440000000000001</c:v>
                </c:pt>
                <c:pt idx="1345">
                  <c:v>20.45</c:v>
                </c:pt>
                <c:pt idx="1346">
                  <c:v>20.46</c:v>
                </c:pt>
                <c:pt idx="1347">
                  <c:v>20.47</c:v>
                </c:pt>
                <c:pt idx="1348">
                  <c:v>20.48</c:v>
                </c:pt>
                <c:pt idx="1349">
                  <c:v>20.49</c:v>
                </c:pt>
                <c:pt idx="1350">
                  <c:v>20.5</c:v>
                </c:pt>
                <c:pt idx="1351">
                  <c:v>20.51</c:v>
                </c:pt>
                <c:pt idx="1352">
                  <c:v>20.52</c:v>
                </c:pt>
                <c:pt idx="1353">
                  <c:v>20.53</c:v>
                </c:pt>
                <c:pt idx="1354">
                  <c:v>20.54</c:v>
                </c:pt>
                <c:pt idx="1355">
                  <c:v>20.55</c:v>
                </c:pt>
                <c:pt idx="1356">
                  <c:v>20.56</c:v>
                </c:pt>
                <c:pt idx="1357">
                  <c:v>20.57</c:v>
                </c:pt>
                <c:pt idx="1358">
                  <c:v>20.58</c:v>
                </c:pt>
                <c:pt idx="1359">
                  <c:v>20.59</c:v>
                </c:pt>
                <c:pt idx="1360">
                  <c:v>20.6</c:v>
                </c:pt>
                <c:pt idx="1361">
                  <c:v>20.61</c:v>
                </c:pt>
                <c:pt idx="1362">
                  <c:v>20.62</c:v>
                </c:pt>
                <c:pt idx="1363">
                  <c:v>20.63</c:v>
                </c:pt>
                <c:pt idx="1364">
                  <c:v>20.64</c:v>
                </c:pt>
                <c:pt idx="1365">
                  <c:v>20.65</c:v>
                </c:pt>
                <c:pt idx="1366">
                  <c:v>20.66</c:v>
                </c:pt>
                <c:pt idx="1367">
                  <c:v>20.67</c:v>
                </c:pt>
                <c:pt idx="1368">
                  <c:v>20.68</c:v>
                </c:pt>
                <c:pt idx="1369">
                  <c:v>20.69</c:v>
                </c:pt>
                <c:pt idx="1370">
                  <c:v>20.7</c:v>
                </c:pt>
                <c:pt idx="1371">
                  <c:v>20.71</c:v>
                </c:pt>
                <c:pt idx="1372">
                  <c:v>20.72</c:v>
                </c:pt>
                <c:pt idx="1373">
                  <c:v>20.73</c:v>
                </c:pt>
                <c:pt idx="1374">
                  <c:v>20.74</c:v>
                </c:pt>
                <c:pt idx="1375">
                  <c:v>20.75</c:v>
                </c:pt>
                <c:pt idx="1376">
                  <c:v>20.76</c:v>
                </c:pt>
                <c:pt idx="1377">
                  <c:v>20.77</c:v>
                </c:pt>
                <c:pt idx="1378">
                  <c:v>20.78</c:v>
                </c:pt>
                <c:pt idx="1379">
                  <c:v>20.79</c:v>
                </c:pt>
                <c:pt idx="1380">
                  <c:v>20.8</c:v>
                </c:pt>
                <c:pt idx="1381">
                  <c:v>20.81</c:v>
                </c:pt>
                <c:pt idx="1382">
                  <c:v>20.82</c:v>
                </c:pt>
                <c:pt idx="1383">
                  <c:v>20.83</c:v>
                </c:pt>
                <c:pt idx="1384">
                  <c:v>20.84</c:v>
                </c:pt>
                <c:pt idx="1385">
                  <c:v>20.85</c:v>
                </c:pt>
                <c:pt idx="1386">
                  <c:v>20.86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B15-4AB7-A622-51F66D2B022D}"/>
            </c:ext>
          </c:extLst>
        </c:ser>
        <c:ser>
          <c:idx val="9"/>
          <c:order val="8"/>
          <c:spPr>
            <a:ln w="15875">
              <a:solidFill>
                <a:srgbClr val="FF0066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8-FB15-4AB7-A622-51F66D2B022D}"/>
            </c:ext>
          </c:extLst>
        </c:ser>
        <c:ser>
          <c:idx val="8"/>
          <c:order val="9"/>
          <c:spPr>
            <a:ln w="12700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'CPTSPT2 Jeff. (Togliani Elab.)'!$M$16:$M$43</c:f>
              <c:numCache>
                <c:formatCode>0.00</c:formatCode>
                <c:ptCount val="28"/>
                <c:pt idx="0">
                  <c:v>15.837889723346695</c:v>
                </c:pt>
                <c:pt idx="1">
                  <c:v>16.781144159156824</c:v>
                </c:pt>
                <c:pt idx="2">
                  <c:v>18.27880510815363</c:v>
                </c:pt>
                <c:pt idx="3">
                  <c:v>16.645395149079977</c:v>
                </c:pt>
                <c:pt idx="4">
                  <c:v>17.113466347341479</c:v>
                </c:pt>
                <c:pt idx="5">
                  <c:v>15.306199295319368</c:v>
                </c:pt>
                <c:pt idx="6">
                  <c:v>16.657073130893409</c:v>
                </c:pt>
                <c:pt idx="7">
                  <c:v>18.933825632410539</c:v>
                </c:pt>
                <c:pt idx="8">
                  <c:v>19.001528423096484</c:v>
                </c:pt>
                <c:pt idx="9">
                  <c:v>18.754504591957783</c:v>
                </c:pt>
                <c:pt idx="10">
                  <c:v>19.714006284861433</c:v>
                </c:pt>
                <c:pt idx="11">
                  <c:v>19.7295978787796</c:v>
                </c:pt>
                <c:pt idx="12">
                  <c:v>18.266814158079196</c:v>
                </c:pt>
                <c:pt idx="13">
                  <c:v>19.212466580891565</c:v>
                </c:pt>
                <c:pt idx="14">
                  <c:v>19.707209933414532</c:v>
                </c:pt>
                <c:pt idx="15">
                  <c:v>19.852157040505567</c:v>
                </c:pt>
                <c:pt idx="16">
                  <c:v>19.627217366718426</c:v>
                </c:pt>
                <c:pt idx="17">
                  <c:v>20.186680371300696</c:v>
                </c:pt>
                <c:pt idx="18">
                  <c:v>20.209720662622722</c:v>
                </c:pt>
                <c:pt idx="19">
                  <c:v>19.649447416341935</c:v>
                </c:pt>
                <c:pt idx="20">
                  <c:v>19.97763419677403</c:v>
                </c:pt>
                <c:pt idx="21">
                  <c:v>19.382749476280424</c:v>
                </c:pt>
                <c:pt idx="22">
                  <c:v>20.159212505815159</c:v>
                </c:pt>
                <c:pt idx="23">
                  <c:v>20.196990878658148</c:v>
                </c:pt>
                <c:pt idx="24">
                  <c:v>20.751448258300151</c:v>
                </c:pt>
                <c:pt idx="25">
                  <c:v>18.638103013824839</c:v>
                </c:pt>
                <c:pt idx="26">
                  <c:v>20.301422671210197</c:v>
                </c:pt>
                <c:pt idx="27">
                  <c:v>21.564221181560189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CF-4D42-B22B-EB72B4DDE041}"/>
            </c:ext>
          </c:extLst>
        </c:ser>
        <c:ser>
          <c:idx val="10"/>
          <c:order val="10"/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'CPTSPT2 Jeff. (Togliani Elab.)'!$O$16:$O$43</c:f>
              <c:numCache>
                <c:formatCode>0.0</c:formatCode>
                <c:ptCount val="28"/>
                <c:pt idx="0">
                  <c:v>16.059999999999999</c:v>
                </c:pt>
                <c:pt idx="1">
                  <c:v>17.2</c:v>
                </c:pt>
                <c:pt idx="2">
                  <c:v>18.29</c:v>
                </c:pt>
                <c:pt idx="3">
                  <c:v>17.02</c:v>
                </c:pt>
                <c:pt idx="4">
                  <c:v>17.399999999999999</c:v>
                </c:pt>
                <c:pt idx="5">
                  <c:v>15.58</c:v>
                </c:pt>
                <c:pt idx="6">
                  <c:v>17</c:v>
                </c:pt>
                <c:pt idx="7">
                  <c:v>18.64</c:v>
                </c:pt>
                <c:pt idx="8">
                  <c:v>18.670000000000002</c:v>
                </c:pt>
                <c:pt idx="9">
                  <c:v>18.48</c:v>
                </c:pt>
                <c:pt idx="10">
                  <c:v>19.14</c:v>
                </c:pt>
                <c:pt idx="11">
                  <c:v>19.12</c:v>
                </c:pt>
                <c:pt idx="12">
                  <c:v>18.09</c:v>
                </c:pt>
                <c:pt idx="13">
                  <c:v>18.73</c:v>
                </c:pt>
                <c:pt idx="14">
                  <c:v>19.059999999999999</c:v>
                </c:pt>
                <c:pt idx="15">
                  <c:v>19.14</c:v>
                </c:pt>
                <c:pt idx="16">
                  <c:v>18.96</c:v>
                </c:pt>
                <c:pt idx="17">
                  <c:v>19.329999999999998</c:v>
                </c:pt>
                <c:pt idx="18">
                  <c:v>19.329999999999998</c:v>
                </c:pt>
                <c:pt idx="19">
                  <c:v>18.940000000000001</c:v>
                </c:pt>
                <c:pt idx="20">
                  <c:v>19.14</c:v>
                </c:pt>
                <c:pt idx="21">
                  <c:v>18.73</c:v>
                </c:pt>
                <c:pt idx="22">
                  <c:v>19.23</c:v>
                </c:pt>
                <c:pt idx="23">
                  <c:v>19.239999999999998</c:v>
                </c:pt>
                <c:pt idx="24">
                  <c:v>19.600000000000001</c:v>
                </c:pt>
                <c:pt idx="25">
                  <c:v>18.18</c:v>
                </c:pt>
                <c:pt idx="26">
                  <c:v>19.260000000000002</c:v>
                </c:pt>
                <c:pt idx="27">
                  <c:v>20.16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CF-4D42-B22B-EB72B4DDE041}"/>
            </c:ext>
          </c:extLst>
        </c:ser>
        <c:ser>
          <c:idx val="11"/>
          <c:order val="11"/>
          <c:spPr>
            <a:ln w="22225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'Gamma, Vs, M (qc Jefferies)'!$J$44:$J$55</c:f>
              <c:numCache>
                <c:formatCode>General</c:formatCode>
                <c:ptCount val="12"/>
                <c:pt idx="0">
                  <c:v>19.5</c:v>
                </c:pt>
                <c:pt idx="1">
                  <c:v>19.5</c:v>
                </c:pt>
                <c:pt idx="2">
                  <c:v>20</c:v>
                </c:pt>
                <c:pt idx="3">
                  <c:v>20</c:v>
                </c:pt>
                <c:pt idx="4">
                  <c:v>21.5</c:v>
                </c:pt>
                <c:pt idx="5">
                  <c:v>21.5</c:v>
                </c:pt>
                <c:pt idx="6">
                  <c:v>20</c:v>
                </c:pt>
                <c:pt idx="7">
                  <c:v>20</c:v>
                </c:pt>
                <c:pt idx="8">
                  <c:v>21.5</c:v>
                </c:pt>
                <c:pt idx="9">
                  <c:v>21.5</c:v>
                </c:pt>
                <c:pt idx="10">
                  <c:v>21.5</c:v>
                </c:pt>
                <c:pt idx="11">
                  <c:v>21.5</c:v>
                </c:pt>
              </c:numCache>
            </c:numRef>
          </c:xVal>
          <c:yVal>
            <c:numRef>
              <c:f>'Gamma, Vs, M (qc Jefferies)'!$I$44:$I$55</c:f>
              <c:numCache>
                <c:formatCode>General</c:formatCode>
                <c:ptCount val="12"/>
                <c:pt idx="0">
                  <c:v>0</c:v>
                </c:pt>
                <c:pt idx="1">
                  <c:v>6.2</c:v>
                </c:pt>
                <c:pt idx="2">
                  <c:v>6.2</c:v>
                </c:pt>
                <c:pt idx="3">
                  <c:v>8.1999999999999993</c:v>
                </c:pt>
                <c:pt idx="4">
                  <c:v>8.1999999999999993</c:v>
                </c:pt>
                <c:pt idx="5">
                  <c:v>10.4</c:v>
                </c:pt>
                <c:pt idx="6">
                  <c:v>10.4</c:v>
                </c:pt>
                <c:pt idx="7">
                  <c:v>16.8</c:v>
                </c:pt>
                <c:pt idx="8">
                  <c:v>16.8</c:v>
                </c:pt>
                <c:pt idx="9">
                  <c:v>22.5</c:v>
                </c:pt>
                <c:pt idx="10">
                  <c:v>22.5</c:v>
                </c:pt>
                <c:pt idx="11">
                  <c:v>32.6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31-4857-B59D-A31720DE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630464"/>
        <c:axId val="461633792"/>
      </c:scatterChart>
      <c:valAx>
        <c:axId val="461630464"/>
        <c:scaling>
          <c:orientation val="minMax"/>
          <c:max val="24"/>
          <c:min val="12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sz="1400">
                    <a:latin typeface="Symbol" panose="05050102010706020507" pitchFamily="18" charset="2"/>
                  </a:rPr>
                  <a:t>g</a:t>
                </a:r>
                <a:r>
                  <a:rPr lang="en-GB" sz="1400" baseline="-2500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</a:t>
                </a:r>
                <a:r>
                  <a:rPr lang="en-GB"/>
                  <a:t> </a:t>
                </a:r>
                <a:r>
                  <a:rPr lang="en-GB" sz="1200"/>
                  <a:t>[kN/m3]</a:t>
                </a:r>
              </a:p>
            </c:rich>
          </c:tx>
          <c:layout>
            <c:manualLayout>
              <c:xMode val="edge"/>
              <c:yMode val="edge"/>
              <c:x val="0.46895088835049464"/>
              <c:y val="1.3375111616202614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61633792"/>
        <c:crosses val="autoZero"/>
        <c:crossBetween val="midCat"/>
        <c:majorUnit val="2"/>
        <c:minorUnit val="0.5"/>
      </c:valAx>
      <c:valAx>
        <c:axId val="461633792"/>
        <c:scaling>
          <c:orientation val="maxMin"/>
          <c:max val="34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61630464"/>
        <c:crossesAt val="0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51820947754664"/>
          <c:y val="0.12012487237465989"/>
          <c:w val="0.82012856171353321"/>
          <c:h val="0.83931357254290173"/>
        </c:manualLayout>
      </c:layout>
      <c:scatterChart>
        <c:scatterStyle val="lineMarker"/>
        <c:varyColors val="0"/>
        <c:ser>
          <c:idx val="4"/>
          <c:order val="0"/>
          <c:spPr>
            <a:ln w="12700">
              <a:solidFill>
                <a:srgbClr val="333333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'[1] PHI, M, Vs Plots'!$Q$43:$Q$64</c:f>
              <c:numCache>
                <c:formatCode>General</c:formatCode>
                <c:ptCount val="22"/>
              </c:numCache>
            </c:numRef>
          </c:xVal>
          <c:yVal>
            <c:numRef>
              <c:f>'[1] PHI, M, Vs Plots'!$R$43:$R$64</c:f>
              <c:numCache>
                <c:formatCode>General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E1-4283-8D49-C0EE099077EE}"/>
            </c:ext>
          </c:extLst>
        </c:ser>
        <c:ser>
          <c:idx val="0"/>
          <c:order val="1"/>
          <c:spPr>
            <a:ln w="12700">
              <a:solidFill>
                <a:srgbClr val="333333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'[1] PHI, M, Vs Plots'!$T$43:$T$68</c:f>
              <c:numCache>
                <c:formatCode>General</c:formatCode>
                <c:ptCount val="26"/>
              </c:numCache>
            </c:numRef>
          </c:xVal>
          <c:yVal>
            <c:numRef>
              <c:f>'[1] PHI, M, Vs Plots'!$U$43:$U$68</c:f>
              <c:numCache>
                <c:formatCode>General</c:formatCode>
                <c:ptCount val="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E1-4283-8D49-C0EE099077EE}"/>
            </c:ext>
          </c:extLst>
        </c:ser>
        <c:ser>
          <c:idx val="1"/>
          <c:order val="2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87E1-4283-8D49-C0EE099077EE}"/>
            </c:ext>
          </c:extLst>
        </c:ser>
        <c:ser>
          <c:idx val="5"/>
          <c:order val="3"/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7E1-4283-8D49-C0EE099077EE}"/>
            </c:ext>
          </c:extLst>
        </c:ser>
        <c:ser>
          <c:idx val="2"/>
          <c:order val="4"/>
          <c:spPr>
            <a:ln w="15875">
              <a:solidFill>
                <a:srgbClr val="FF0066"/>
              </a:solidFill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4-87E1-4283-8D49-C0EE099077EE}"/>
            </c:ext>
          </c:extLst>
        </c:ser>
        <c:ser>
          <c:idx val="8"/>
          <c:order val="5"/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'Gamma, Vs'!#REF!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'Gamma, Vs'!#REF!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E1-4283-8D49-C0EE099077EE}"/>
            </c:ext>
          </c:extLst>
        </c:ser>
        <c:ser>
          <c:idx val="11"/>
          <c:order val="6"/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'Gamma, Vs'!#RIF!</c:f>
            </c:numRef>
          </c:xVal>
          <c:yVal>
            <c:numRef>
              <c:f>'Gamma, Vs'!#RIF!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7E1-4283-8D49-C0EE099077EE}"/>
            </c:ext>
          </c:extLst>
        </c:ser>
        <c:ser>
          <c:idx val="12"/>
          <c:order val="7"/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'Gamma, Vs'!#RIF!</c:f>
            </c:numRef>
          </c:xVal>
          <c:yVal>
            <c:numRef>
              <c:f>'Gamma, Vs'!#RIF!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'Gamma, Vs'!#RIF!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87E1-4283-8D49-C0EE099077EE}"/>
            </c:ext>
          </c:extLst>
        </c:ser>
        <c:ser>
          <c:idx val="13"/>
          <c:order val="8"/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'Gamma, Vs'!#RIF!</c:f>
            </c:numRef>
          </c:xVal>
          <c:yVal>
            <c:numRef>
              <c:f>'Gamma, Vs'!#RIF!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7E1-4283-8D49-C0EE099077EE}"/>
            </c:ext>
          </c:extLst>
        </c:ser>
        <c:ser>
          <c:idx val="3"/>
          <c:order val="9"/>
          <c:spPr>
            <a:ln w="12700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'CPTSPT2 Jeff. (Togliani Elab.)'!$AE$16:$AE$43</c:f>
              <c:numCache>
                <c:formatCode>0</c:formatCode>
                <c:ptCount val="28"/>
                <c:pt idx="0">
                  <c:v>73.173934445035769</c:v>
                </c:pt>
                <c:pt idx="1">
                  <c:v>95.492869892955667</c:v>
                </c:pt>
                <c:pt idx="2">
                  <c:v>155.09328020392016</c:v>
                </c:pt>
                <c:pt idx="3">
                  <c:v>145.118762182426</c:v>
                </c:pt>
                <c:pt idx="4">
                  <c:v>101.93906170079741</c:v>
                </c:pt>
                <c:pt idx="5">
                  <c:v>106.98097841551967</c:v>
                </c:pt>
                <c:pt idx="6">
                  <c:v>154.33853790622905</c:v>
                </c:pt>
                <c:pt idx="7">
                  <c:v>180.61836051373371</c:v>
                </c:pt>
                <c:pt idx="8">
                  <c:v>183.20064895544976</c:v>
                </c:pt>
                <c:pt idx="9">
                  <c:v>166.35610934181298</c:v>
                </c:pt>
                <c:pt idx="10">
                  <c:v>229.02075009004494</c:v>
                </c:pt>
                <c:pt idx="11">
                  <c:v>227.32241639792096</c:v>
                </c:pt>
                <c:pt idx="12">
                  <c:v>136.83090468628794</c:v>
                </c:pt>
                <c:pt idx="13">
                  <c:v>186.52652179171761</c:v>
                </c:pt>
                <c:pt idx="14">
                  <c:v>218.56453448333636</c:v>
                </c:pt>
                <c:pt idx="15">
                  <c:v>227.50268613640773</c:v>
                </c:pt>
                <c:pt idx="16">
                  <c:v>208.16351189963464</c:v>
                </c:pt>
                <c:pt idx="17">
                  <c:v>250.52464066761095</c:v>
                </c:pt>
                <c:pt idx="18">
                  <c:v>250.74934456539594</c:v>
                </c:pt>
                <c:pt idx="19">
                  <c:v>204.69694473530498</c:v>
                </c:pt>
                <c:pt idx="20">
                  <c:v>226.70185209932899</c:v>
                </c:pt>
                <c:pt idx="21">
                  <c:v>183.05707799975602</c:v>
                </c:pt>
                <c:pt idx="22">
                  <c:v>236.80443685145153</c:v>
                </c:pt>
                <c:pt idx="23">
                  <c:v>237.15713289387105</c:v>
                </c:pt>
                <c:pt idx="24">
                  <c:v>287.41851558673568</c:v>
                </c:pt>
                <c:pt idx="25">
                  <c:v>326.75092287537672</c:v>
                </c:pt>
                <c:pt idx="26">
                  <c:v>239.92371966567001</c:v>
                </c:pt>
                <c:pt idx="27">
                  <c:v>386.55505962355363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C0-499C-B891-530C097C0C77}"/>
            </c:ext>
          </c:extLst>
        </c:ser>
        <c:ser>
          <c:idx val="6"/>
          <c:order val="10"/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'CPTSPT2 Jeff. (Togliani Elab.)'!$AH$16:$AH$43</c:f>
              <c:numCache>
                <c:formatCode>0</c:formatCode>
                <c:ptCount val="28"/>
                <c:pt idx="0">
                  <c:v>104.74</c:v>
                </c:pt>
                <c:pt idx="1">
                  <c:v>138.56</c:v>
                </c:pt>
                <c:pt idx="2">
                  <c:v>182.87</c:v>
                </c:pt>
                <c:pt idx="3">
                  <c:v>143.83000000000001</c:v>
                </c:pt>
                <c:pt idx="4">
                  <c:v>160.72</c:v>
                </c:pt>
                <c:pt idx="5">
                  <c:v>120.4</c:v>
                </c:pt>
                <c:pt idx="6">
                  <c:v>157.01</c:v>
                </c:pt>
                <c:pt idx="7">
                  <c:v>217.31</c:v>
                </c:pt>
                <c:pt idx="8">
                  <c:v>222.3</c:v>
                </c:pt>
                <c:pt idx="9">
                  <c:v>218.5</c:v>
                </c:pt>
                <c:pt idx="10">
                  <c:v>246.9</c:v>
                </c:pt>
                <c:pt idx="11">
                  <c:v>249.27</c:v>
                </c:pt>
                <c:pt idx="12">
                  <c:v>216.92</c:v>
                </c:pt>
                <c:pt idx="13">
                  <c:v>241.67</c:v>
                </c:pt>
                <c:pt idx="14">
                  <c:v>256.61</c:v>
                </c:pt>
                <c:pt idx="15">
                  <c:v>262.77</c:v>
                </c:pt>
                <c:pt idx="16">
                  <c:v>259.61</c:v>
                </c:pt>
                <c:pt idx="17">
                  <c:v>275.27</c:v>
                </c:pt>
                <c:pt idx="18">
                  <c:v>278.07</c:v>
                </c:pt>
                <c:pt idx="19">
                  <c:v>267.93</c:v>
                </c:pt>
                <c:pt idx="20">
                  <c:v>277.73</c:v>
                </c:pt>
                <c:pt idx="21">
                  <c:v>267.95999999999998</c:v>
                </c:pt>
                <c:pt idx="22">
                  <c:v>287.07</c:v>
                </c:pt>
                <c:pt idx="23">
                  <c:v>290.43</c:v>
                </c:pt>
                <c:pt idx="24">
                  <c:v>304.99</c:v>
                </c:pt>
                <c:pt idx="25">
                  <c:v>264.67</c:v>
                </c:pt>
                <c:pt idx="26">
                  <c:v>300.44</c:v>
                </c:pt>
                <c:pt idx="27">
                  <c:v>331.87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C0-499C-B891-530C097C0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403136"/>
        <c:axId val="427410560"/>
      </c:scatterChart>
      <c:valAx>
        <c:axId val="427403136"/>
        <c:scaling>
          <c:orientation val="minMax"/>
          <c:max val="400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sz="1200"/>
                  <a:t>V</a:t>
                </a:r>
                <a:r>
                  <a:rPr lang="en-GB" sz="1400" baseline="-25000"/>
                  <a:t>s</a:t>
                </a:r>
                <a:r>
                  <a:rPr lang="en-GB"/>
                  <a:t> </a:t>
                </a:r>
                <a:r>
                  <a:rPr lang="en-GB" sz="1200"/>
                  <a:t>[m/sec]</a:t>
                </a:r>
              </a:p>
            </c:rich>
          </c:tx>
          <c:layout>
            <c:manualLayout>
              <c:xMode val="edge"/>
              <c:yMode val="edge"/>
              <c:x val="0.4689505229756728"/>
              <c:y val="1.361515146655548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27410560"/>
        <c:crosses val="autoZero"/>
        <c:crossBetween val="midCat"/>
        <c:majorUnit val="100"/>
        <c:minorUnit val="20"/>
      </c:valAx>
      <c:valAx>
        <c:axId val="427410560"/>
        <c:scaling>
          <c:orientation val="maxMin"/>
          <c:max val="34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27403136"/>
        <c:crossesAt val="0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5610278372591"/>
          <c:y val="0.12012480499219969"/>
          <c:w val="0.82012856171353321"/>
          <c:h val="0.83931357254290173"/>
        </c:manualLayout>
      </c:layout>
      <c:scatterChart>
        <c:scatterStyle val="lineMarker"/>
        <c:varyColors val="0"/>
        <c:ser>
          <c:idx val="4"/>
          <c:order val="0"/>
          <c:spPr>
            <a:ln w="12700">
              <a:solidFill>
                <a:srgbClr val="333333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'[1] PHI, M, Vs Plots'!$Q$43:$Q$64</c:f>
              <c:numCache>
                <c:formatCode>General</c:formatCode>
                <c:ptCount val="22"/>
              </c:numCache>
            </c:numRef>
          </c:xVal>
          <c:yVal>
            <c:numRef>
              <c:f>'[1] PHI, M, Vs Plots'!$R$43:$R$64</c:f>
              <c:numCache>
                <c:formatCode>General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FE-432F-9279-30D69FBEE765}"/>
            </c:ext>
          </c:extLst>
        </c:ser>
        <c:ser>
          <c:idx val="0"/>
          <c:order val="1"/>
          <c:spPr>
            <a:ln w="12700">
              <a:solidFill>
                <a:srgbClr val="333333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'[1] PHI, M, Vs Plots'!$T$43:$T$68</c:f>
              <c:numCache>
                <c:formatCode>General</c:formatCode>
                <c:ptCount val="26"/>
              </c:numCache>
            </c:numRef>
          </c:xVal>
          <c:yVal>
            <c:numRef>
              <c:f>'[1] PHI, M, Vs Plots'!$U$43:$U$68</c:f>
              <c:numCache>
                <c:formatCode>General</c:formatCode>
                <c:ptCount val="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FE-432F-9279-30D69FBEE765}"/>
            </c:ext>
          </c:extLst>
        </c:ser>
        <c:ser>
          <c:idx val="1"/>
          <c:order val="2"/>
          <c:spPr>
            <a:ln w="15875">
              <a:solidFill>
                <a:srgbClr val="006600"/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8FE-432F-9279-30D69FBEE765}"/>
            </c:ext>
          </c:extLst>
        </c:ser>
        <c:ser>
          <c:idx val="2"/>
          <c:order val="3"/>
          <c:spPr>
            <a:ln w="25400">
              <a:solidFill>
                <a:srgbClr val="006600"/>
              </a:solidFill>
              <a:prstDash val="sysDot"/>
            </a:ln>
          </c:spPr>
          <c:marker>
            <c:symbol val="none"/>
          </c:marker>
          <c:xVal>
            <c:numRef>
              <c:f>'[3]SPT (S.2-Elaborazione)'!$AI$7:$AI$20</c:f>
              <c:numCache>
                <c:formatCode>General</c:formatCode>
                <c:ptCount val="14"/>
                <c:pt idx="0">
                  <c:v>87.084693399072933</c:v>
                </c:pt>
                <c:pt idx="1">
                  <c:v>117.37349701917628</c:v>
                </c:pt>
                <c:pt idx="2">
                  <c:v>123.93023517246652</c:v>
                </c:pt>
                <c:pt idx="3">
                  <c:v>126.59447206456913</c:v>
                </c:pt>
                <c:pt idx="4">
                  <c:v>113.39896615598936</c:v>
                </c:pt>
                <c:pt idx="5">
                  <c:v>242.70438204533033</c:v>
                </c:pt>
                <c:pt idx="6">
                  <c:v>121.22960558338326</c:v>
                </c:pt>
                <c:pt idx="7">
                  <c:v>140.04999138929634</c:v>
                </c:pt>
                <c:pt idx="8">
                  <c:v>151.22352165374477</c:v>
                </c:pt>
                <c:pt idx="9">
                  <c:v>152.17338533155288</c:v>
                </c:pt>
                <c:pt idx="10">
                  <c:v>147.2912573786069</c:v>
                </c:pt>
                <c:pt idx="11">
                  <c:v>126.78797249727295</c:v>
                </c:pt>
                <c:pt idx="12">
                  <c:v>128.35062194706637</c:v>
                </c:pt>
                <c:pt idx="13">
                  <c:v>133.6708157266423</c:v>
                </c:pt>
              </c:numCache>
            </c:numRef>
          </c:xVal>
          <c:yVal>
            <c:numRef>
              <c:f>'[3]SPT (S.2-Elaborazione)'!$AN$7:$AN$20</c:f>
              <c:numCache>
                <c:formatCode>General</c:formatCode>
                <c:ptCount val="14"/>
                <c:pt idx="0">
                  <c:v>0.4</c:v>
                </c:pt>
                <c:pt idx="1">
                  <c:v>0.6</c:v>
                </c:pt>
                <c:pt idx="2">
                  <c:v>0.8</c:v>
                </c:pt>
                <c:pt idx="3">
                  <c:v>1</c:v>
                </c:pt>
                <c:pt idx="4">
                  <c:v>1.2</c:v>
                </c:pt>
                <c:pt idx="5">
                  <c:v>1.4</c:v>
                </c:pt>
                <c:pt idx="6">
                  <c:v>1.6</c:v>
                </c:pt>
                <c:pt idx="7">
                  <c:v>1.8</c:v>
                </c:pt>
                <c:pt idx="8">
                  <c:v>2</c:v>
                </c:pt>
                <c:pt idx="9">
                  <c:v>2.2000000000000002</c:v>
                </c:pt>
                <c:pt idx="10">
                  <c:v>2.4</c:v>
                </c:pt>
                <c:pt idx="11">
                  <c:v>2.6</c:v>
                </c:pt>
                <c:pt idx="12">
                  <c:v>2.8</c:v>
                </c:pt>
                <c:pt idx="1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FE-432F-9279-30D69FBEE765}"/>
            </c:ext>
          </c:extLst>
        </c:ser>
        <c:ser>
          <c:idx val="3"/>
          <c:order val="4"/>
          <c:tx>
            <c:strRef>
              <c:f>'[3]SPT (S.1-Elaborazione)'!$AI$6:$AI$30</c:f>
              <c:strCache>
                <c:ptCount val="1"/>
                <c:pt idx="0">
                  <c:v>59.49195883 78.3714893 93.44178706 110.5986466 120.0944336 113.3989662 111.4034621 154.5084181 115.3630724 131.6227316 130.4368873 132.2439913 151.8258971 162.0159009 157.1177204 151.4436176 143.5498811 134.0068048 146.3862299 136.5377657 153.7798157 160.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'[3]SPT (S.1-Elaborazione)'!$AI$6:$AI$30</c:f>
              <c:numCache>
                <c:formatCode>General</c:formatCode>
                <c:ptCount val="25"/>
                <c:pt idx="0">
                  <c:v>59.4919588275867</c:v>
                </c:pt>
                <c:pt idx="1">
                  <c:v>78.371489302445809</c:v>
                </c:pt>
                <c:pt idx="2">
                  <c:v>93.441787062340495</c:v>
                </c:pt>
                <c:pt idx="3">
                  <c:v>110.59864656888787</c:v>
                </c:pt>
                <c:pt idx="4">
                  <c:v>120.09443361888952</c:v>
                </c:pt>
                <c:pt idx="5">
                  <c:v>113.39896615598936</c:v>
                </c:pt>
                <c:pt idx="6">
                  <c:v>111.40346208654086</c:v>
                </c:pt>
                <c:pt idx="7">
                  <c:v>154.50841807484156</c:v>
                </c:pt>
                <c:pt idx="8">
                  <c:v>115.3630723897969</c:v>
                </c:pt>
                <c:pt idx="9">
                  <c:v>131.62273156598826</c:v>
                </c:pt>
                <c:pt idx="10">
                  <c:v>130.43688725148166</c:v>
                </c:pt>
                <c:pt idx="11">
                  <c:v>132.24399131250942</c:v>
                </c:pt>
                <c:pt idx="12">
                  <c:v>151.82589706729476</c:v>
                </c:pt>
                <c:pt idx="13">
                  <c:v>162.01590088334339</c:v>
                </c:pt>
                <c:pt idx="14">
                  <c:v>157.11772038945131</c:v>
                </c:pt>
                <c:pt idx="15">
                  <c:v>151.44361763723896</c:v>
                </c:pt>
                <c:pt idx="16">
                  <c:v>143.54988109579995</c:v>
                </c:pt>
                <c:pt idx="17">
                  <c:v>134.00680480959187</c:v>
                </c:pt>
                <c:pt idx="18">
                  <c:v>146.3862298692782</c:v>
                </c:pt>
                <c:pt idx="19">
                  <c:v>136.53776573152336</c:v>
                </c:pt>
                <c:pt idx="20">
                  <c:v>153.77981571698689</c:v>
                </c:pt>
                <c:pt idx="21">
                  <c:v>160.23059581526567</c:v>
                </c:pt>
                <c:pt idx="22">
                  <c:v>140.03469953127771</c:v>
                </c:pt>
                <c:pt idx="23">
                  <c:v>141.13023572831048</c:v>
                </c:pt>
                <c:pt idx="24">
                  <c:v>131.80021210114853</c:v>
                </c:pt>
              </c:numCache>
            </c:numRef>
          </c:xVal>
          <c:yVal>
            <c:numRef>
              <c:f>'[3]SPT (S.1-Elaborazione)'!$AN$6:$AN$30</c:f>
              <c:numCache>
                <c:formatCode>General</c:formatCode>
                <c:ptCount val="25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1.4</c:v>
                </c:pt>
                <c:pt idx="7">
                  <c:v>1.6</c:v>
                </c:pt>
                <c:pt idx="8">
                  <c:v>1.8</c:v>
                </c:pt>
                <c:pt idx="9">
                  <c:v>2</c:v>
                </c:pt>
                <c:pt idx="10">
                  <c:v>2.2000000000000002</c:v>
                </c:pt>
                <c:pt idx="11">
                  <c:v>2.4</c:v>
                </c:pt>
                <c:pt idx="12">
                  <c:v>2.6</c:v>
                </c:pt>
                <c:pt idx="13">
                  <c:v>2.8</c:v>
                </c:pt>
                <c:pt idx="14">
                  <c:v>3</c:v>
                </c:pt>
                <c:pt idx="15">
                  <c:v>3.2</c:v>
                </c:pt>
                <c:pt idx="16">
                  <c:v>3.4</c:v>
                </c:pt>
                <c:pt idx="17">
                  <c:v>3.6</c:v>
                </c:pt>
                <c:pt idx="18">
                  <c:v>3.8</c:v>
                </c:pt>
                <c:pt idx="19">
                  <c:v>4</c:v>
                </c:pt>
                <c:pt idx="20">
                  <c:v>4.2</c:v>
                </c:pt>
                <c:pt idx="21">
                  <c:v>4.4000000000000004</c:v>
                </c:pt>
                <c:pt idx="22">
                  <c:v>4.5999999999999996</c:v>
                </c:pt>
                <c:pt idx="23">
                  <c:v>4.8</c:v>
                </c:pt>
                <c:pt idx="24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FE-432F-9279-30D69FBEE765}"/>
            </c:ext>
          </c:extLst>
        </c:ser>
        <c:ser>
          <c:idx val="5"/>
          <c:order val="5"/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8FE-432F-9279-30D69FBEE765}"/>
            </c:ext>
          </c:extLst>
        </c:ser>
        <c:ser>
          <c:idx val="6"/>
          <c:order val="6"/>
          <c:spPr>
            <a:ln w="15875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xVal>
            <c:numRef>
              <c:f>'[3]CPTu (S.2)-Elaborazioni'!$AH$16:$AH$1402</c:f>
              <c:numCache>
                <c:formatCode>General</c:formatCode>
                <c:ptCount val="1387"/>
                <c:pt idx="0">
                  <c:v>122.58</c:v>
                </c:pt>
                <c:pt idx="1">
                  <c:v>123.71</c:v>
                </c:pt>
                <c:pt idx="2">
                  <c:v>121.91</c:v>
                </c:pt>
                <c:pt idx="3">
                  <c:v>121.93</c:v>
                </c:pt>
                <c:pt idx="4">
                  <c:v>121.94</c:v>
                </c:pt>
                <c:pt idx="5">
                  <c:v>120.46</c:v>
                </c:pt>
                <c:pt idx="6">
                  <c:v>120.22</c:v>
                </c:pt>
                <c:pt idx="7">
                  <c:v>119.89</c:v>
                </c:pt>
                <c:pt idx="8">
                  <c:v>122.41</c:v>
                </c:pt>
                <c:pt idx="9">
                  <c:v>124.34</c:v>
                </c:pt>
                <c:pt idx="10">
                  <c:v>127.84</c:v>
                </c:pt>
                <c:pt idx="11">
                  <c:v>127.88</c:v>
                </c:pt>
                <c:pt idx="12">
                  <c:v>131.97</c:v>
                </c:pt>
                <c:pt idx="13">
                  <c:v>133.59</c:v>
                </c:pt>
                <c:pt idx="14">
                  <c:v>133.33000000000001</c:v>
                </c:pt>
                <c:pt idx="15">
                  <c:v>133.36000000000001</c:v>
                </c:pt>
                <c:pt idx="16">
                  <c:v>133.47</c:v>
                </c:pt>
                <c:pt idx="17">
                  <c:v>133.97</c:v>
                </c:pt>
                <c:pt idx="18">
                  <c:v>136.1</c:v>
                </c:pt>
                <c:pt idx="19">
                  <c:v>136.13</c:v>
                </c:pt>
                <c:pt idx="20">
                  <c:v>137.16</c:v>
                </c:pt>
                <c:pt idx="21">
                  <c:v>137.72999999999999</c:v>
                </c:pt>
                <c:pt idx="22">
                  <c:v>139.72999999999999</c:v>
                </c:pt>
                <c:pt idx="23">
                  <c:v>139.76</c:v>
                </c:pt>
                <c:pt idx="24">
                  <c:v>140.08000000000001</c:v>
                </c:pt>
                <c:pt idx="25">
                  <c:v>140.5</c:v>
                </c:pt>
                <c:pt idx="26">
                  <c:v>141.15</c:v>
                </c:pt>
                <c:pt idx="27">
                  <c:v>147.06</c:v>
                </c:pt>
                <c:pt idx="28">
                  <c:v>147.09</c:v>
                </c:pt>
                <c:pt idx="29">
                  <c:v>154.04</c:v>
                </c:pt>
                <c:pt idx="30">
                  <c:v>158.51</c:v>
                </c:pt>
                <c:pt idx="31">
                  <c:v>162.15</c:v>
                </c:pt>
                <c:pt idx="32">
                  <c:v>162.19</c:v>
                </c:pt>
                <c:pt idx="33">
                  <c:v>163.22</c:v>
                </c:pt>
                <c:pt idx="34">
                  <c:v>164.02</c:v>
                </c:pt>
                <c:pt idx="35">
                  <c:v>165.36</c:v>
                </c:pt>
                <c:pt idx="36">
                  <c:v>165.4</c:v>
                </c:pt>
                <c:pt idx="37">
                  <c:v>164.47</c:v>
                </c:pt>
                <c:pt idx="38">
                  <c:v>164.11</c:v>
                </c:pt>
                <c:pt idx="39">
                  <c:v>175.13</c:v>
                </c:pt>
                <c:pt idx="40">
                  <c:v>175.17</c:v>
                </c:pt>
                <c:pt idx="41">
                  <c:v>182.71</c:v>
                </c:pt>
                <c:pt idx="42">
                  <c:v>188.95</c:v>
                </c:pt>
                <c:pt idx="43">
                  <c:v>196.14</c:v>
                </c:pt>
                <c:pt idx="44">
                  <c:v>190.52</c:v>
                </c:pt>
                <c:pt idx="45">
                  <c:v>190.55</c:v>
                </c:pt>
                <c:pt idx="46">
                  <c:v>191.03</c:v>
                </c:pt>
                <c:pt idx="47">
                  <c:v>191.18</c:v>
                </c:pt>
                <c:pt idx="48">
                  <c:v>191.21</c:v>
                </c:pt>
                <c:pt idx="49">
                  <c:v>192.24</c:v>
                </c:pt>
                <c:pt idx="50">
                  <c:v>188.44</c:v>
                </c:pt>
                <c:pt idx="51">
                  <c:v>188.47</c:v>
                </c:pt>
                <c:pt idx="52">
                  <c:v>187.45</c:v>
                </c:pt>
                <c:pt idx="53">
                  <c:v>186.97</c:v>
                </c:pt>
                <c:pt idx="54">
                  <c:v>182.85</c:v>
                </c:pt>
                <c:pt idx="55">
                  <c:v>182.88</c:v>
                </c:pt>
                <c:pt idx="56">
                  <c:v>180.74</c:v>
                </c:pt>
                <c:pt idx="57">
                  <c:v>177.7</c:v>
                </c:pt>
                <c:pt idx="58">
                  <c:v>176.68</c:v>
                </c:pt>
                <c:pt idx="59">
                  <c:v>176.23</c:v>
                </c:pt>
                <c:pt idx="60">
                  <c:v>176.26</c:v>
                </c:pt>
                <c:pt idx="61">
                  <c:v>176</c:v>
                </c:pt>
                <c:pt idx="62">
                  <c:v>175.22</c:v>
                </c:pt>
                <c:pt idx="63">
                  <c:v>172.2</c:v>
                </c:pt>
                <c:pt idx="64">
                  <c:v>172.23</c:v>
                </c:pt>
                <c:pt idx="65">
                  <c:v>169.56</c:v>
                </c:pt>
                <c:pt idx="66">
                  <c:v>168.46</c:v>
                </c:pt>
                <c:pt idx="67">
                  <c:v>167.53</c:v>
                </c:pt>
                <c:pt idx="68">
                  <c:v>167.55</c:v>
                </c:pt>
                <c:pt idx="69">
                  <c:v>166.79</c:v>
                </c:pt>
                <c:pt idx="70">
                  <c:v>165.13</c:v>
                </c:pt>
                <c:pt idx="71">
                  <c:v>164.95</c:v>
                </c:pt>
                <c:pt idx="72">
                  <c:v>165.55</c:v>
                </c:pt>
                <c:pt idx="73">
                  <c:v>165.58</c:v>
                </c:pt>
                <c:pt idx="74">
                  <c:v>164.45</c:v>
                </c:pt>
                <c:pt idx="75">
                  <c:v>163.44</c:v>
                </c:pt>
                <c:pt idx="76">
                  <c:v>164.69</c:v>
                </c:pt>
                <c:pt idx="77">
                  <c:v>164.72</c:v>
                </c:pt>
                <c:pt idx="78">
                  <c:v>167.16</c:v>
                </c:pt>
                <c:pt idx="79">
                  <c:v>172.61</c:v>
                </c:pt>
                <c:pt idx="80">
                  <c:v>175.74</c:v>
                </c:pt>
                <c:pt idx="81">
                  <c:v>188.52</c:v>
                </c:pt>
                <c:pt idx="82">
                  <c:v>188.56</c:v>
                </c:pt>
                <c:pt idx="83">
                  <c:v>193.89</c:v>
                </c:pt>
                <c:pt idx="84">
                  <c:v>196.4</c:v>
                </c:pt>
                <c:pt idx="85">
                  <c:v>202.32</c:v>
                </c:pt>
                <c:pt idx="86">
                  <c:v>202.36</c:v>
                </c:pt>
                <c:pt idx="87">
                  <c:v>201.24</c:v>
                </c:pt>
                <c:pt idx="88">
                  <c:v>199.5</c:v>
                </c:pt>
                <c:pt idx="89">
                  <c:v>199.53</c:v>
                </c:pt>
                <c:pt idx="90">
                  <c:v>198.57</c:v>
                </c:pt>
                <c:pt idx="91">
                  <c:v>198.03</c:v>
                </c:pt>
                <c:pt idx="92">
                  <c:v>193.05</c:v>
                </c:pt>
                <c:pt idx="93">
                  <c:v>193.08</c:v>
                </c:pt>
                <c:pt idx="94">
                  <c:v>188.6</c:v>
                </c:pt>
                <c:pt idx="95">
                  <c:v>164.6</c:v>
                </c:pt>
                <c:pt idx="96">
                  <c:v>164.63</c:v>
                </c:pt>
                <c:pt idx="97">
                  <c:v>163.69999999999999</c:v>
                </c:pt>
                <c:pt idx="98">
                  <c:v>169.37</c:v>
                </c:pt>
                <c:pt idx="99">
                  <c:v>165.68</c:v>
                </c:pt>
                <c:pt idx="100">
                  <c:v>160.22999999999999</c:v>
                </c:pt>
                <c:pt idx="101">
                  <c:v>160.26</c:v>
                </c:pt>
                <c:pt idx="102">
                  <c:v>156.69999999999999</c:v>
                </c:pt>
                <c:pt idx="103">
                  <c:v>155.13999999999999</c:v>
                </c:pt>
                <c:pt idx="104">
                  <c:v>149.69</c:v>
                </c:pt>
                <c:pt idx="105">
                  <c:v>149.71</c:v>
                </c:pt>
                <c:pt idx="106">
                  <c:v>144.65</c:v>
                </c:pt>
                <c:pt idx="107">
                  <c:v>142.97999999999999</c:v>
                </c:pt>
                <c:pt idx="108">
                  <c:v>140.38</c:v>
                </c:pt>
                <c:pt idx="109">
                  <c:v>140.41</c:v>
                </c:pt>
                <c:pt idx="110">
                  <c:v>139.51</c:v>
                </c:pt>
                <c:pt idx="111">
                  <c:v>136.68</c:v>
                </c:pt>
                <c:pt idx="112">
                  <c:v>138.54</c:v>
                </c:pt>
                <c:pt idx="113">
                  <c:v>138.57</c:v>
                </c:pt>
                <c:pt idx="114">
                  <c:v>141.66</c:v>
                </c:pt>
                <c:pt idx="115">
                  <c:v>146.28</c:v>
                </c:pt>
                <c:pt idx="116">
                  <c:v>154.31</c:v>
                </c:pt>
                <c:pt idx="117">
                  <c:v>154.34</c:v>
                </c:pt>
                <c:pt idx="118">
                  <c:v>159.32</c:v>
                </c:pt>
                <c:pt idx="119">
                  <c:v>159.87</c:v>
                </c:pt>
                <c:pt idx="120">
                  <c:v>157.36000000000001</c:v>
                </c:pt>
                <c:pt idx="121">
                  <c:v>157.38999999999999</c:v>
                </c:pt>
                <c:pt idx="122">
                  <c:v>156.94</c:v>
                </c:pt>
                <c:pt idx="123">
                  <c:v>153.84</c:v>
                </c:pt>
                <c:pt idx="124">
                  <c:v>153.22999999999999</c:v>
                </c:pt>
                <c:pt idx="125">
                  <c:v>153.26</c:v>
                </c:pt>
                <c:pt idx="126">
                  <c:v>154.05000000000001</c:v>
                </c:pt>
                <c:pt idx="127">
                  <c:v>156.19</c:v>
                </c:pt>
                <c:pt idx="128">
                  <c:v>162.69999999999999</c:v>
                </c:pt>
                <c:pt idx="129">
                  <c:v>162.74</c:v>
                </c:pt>
                <c:pt idx="130">
                  <c:v>164.15</c:v>
                </c:pt>
                <c:pt idx="131">
                  <c:v>161.46</c:v>
                </c:pt>
                <c:pt idx="132">
                  <c:v>158.59</c:v>
                </c:pt>
                <c:pt idx="133">
                  <c:v>157.04</c:v>
                </c:pt>
                <c:pt idx="134">
                  <c:v>157.07</c:v>
                </c:pt>
                <c:pt idx="135">
                  <c:v>151.06</c:v>
                </c:pt>
                <c:pt idx="136">
                  <c:v>147.82</c:v>
                </c:pt>
                <c:pt idx="137">
                  <c:v>144.55000000000001</c:v>
                </c:pt>
                <c:pt idx="138">
                  <c:v>144.58000000000001</c:v>
                </c:pt>
                <c:pt idx="139">
                  <c:v>140.37</c:v>
                </c:pt>
                <c:pt idx="140">
                  <c:v>140.51</c:v>
                </c:pt>
                <c:pt idx="141">
                  <c:v>140.80000000000001</c:v>
                </c:pt>
                <c:pt idx="142">
                  <c:v>140.83000000000001</c:v>
                </c:pt>
                <c:pt idx="143">
                  <c:v>148.04</c:v>
                </c:pt>
                <c:pt idx="144">
                  <c:v>152.99</c:v>
                </c:pt>
                <c:pt idx="145">
                  <c:v>161.81</c:v>
                </c:pt>
                <c:pt idx="146">
                  <c:v>161.84</c:v>
                </c:pt>
                <c:pt idx="147">
                  <c:v>164.99</c:v>
                </c:pt>
                <c:pt idx="148">
                  <c:v>166.16</c:v>
                </c:pt>
                <c:pt idx="149">
                  <c:v>166.9</c:v>
                </c:pt>
                <c:pt idx="150">
                  <c:v>167.97</c:v>
                </c:pt>
                <c:pt idx="151">
                  <c:v>168</c:v>
                </c:pt>
                <c:pt idx="152">
                  <c:v>165.9</c:v>
                </c:pt>
                <c:pt idx="153">
                  <c:v>165.41</c:v>
                </c:pt>
                <c:pt idx="154">
                  <c:v>164.97</c:v>
                </c:pt>
                <c:pt idx="155">
                  <c:v>165</c:v>
                </c:pt>
                <c:pt idx="156">
                  <c:v>165.16</c:v>
                </c:pt>
                <c:pt idx="157">
                  <c:v>164.98</c:v>
                </c:pt>
                <c:pt idx="158">
                  <c:v>162.84</c:v>
                </c:pt>
                <c:pt idx="159">
                  <c:v>162.87</c:v>
                </c:pt>
                <c:pt idx="160">
                  <c:v>162.59</c:v>
                </c:pt>
                <c:pt idx="161">
                  <c:v>163.52000000000001</c:v>
                </c:pt>
                <c:pt idx="162">
                  <c:v>167.82</c:v>
                </c:pt>
                <c:pt idx="163">
                  <c:v>167.85</c:v>
                </c:pt>
                <c:pt idx="164">
                  <c:v>169.48</c:v>
                </c:pt>
                <c:pt idx="165">
                  <c:v>172.55</c:v>
                </c:pt>
                <c:pt idx="166">
                  <c:v>177.21</c:v>
                </c:pt>
                <c:pt idx="167">
                  <c:v>177.23</c:v>
                </c:pt>
                <c:pt idx="168">
                  <c:v>184.56</c:v>
                </c:pt>
                <c:pt idx="169">
                  <c:v>184.66</c:v>
                </c:pt>
                <c:pt idx="170">
                  <c:v>186.94</c:v>
                </c:pt>
                <c:pt idx="171">
                  <c:v>186.96</c:v>
                </c:pt>
                <c:pt idx="172">
                  <c:v>188.87</c:v>
                </c:pt>
                <c:pt idx="173">
                  <c:v>188.9</c:v>
                </c:pt>
                <c:pt idx="174">
                  <c:v>190.13</c:v>
                </c:pt>
                <c:pt idx="175">
                  <c:v>191.83</c:v>
                </c:pt>
                <c:pt idx="176">
                  <c:v>195.93</c:v>
                </c:pt>
                <c:pt idx="177">
                  <c:v>195.96</c:v>
                </c:pt>
                <c:pt idx="178">
                  <c:v>196.34</c:v>
                </c:pt>
                <c:pt idx="179">
                  <c:v>198.83</c:v>
                </c:pt>
                <c:pt idx="180">
                  <c:v>198.86</c:v>
                </c:pt>
                <c:pt idx="181">
                  <c:v>201.57</c:v>
                </c:pt>
                <c:pt idx="182">
                  <c:v>201.56</c:v>
                </c:pt>
                <c:pt idx="183">
                  <c:v>207.21</c:v>
                </c:pt>
                <c:pt idx="184">
                  <c:v>207.24</c:v>
                </c:pt>
                <c:pt idx="185">
                  <c:v>204.45</c:v>
                </c:pt>
                <c:pt idx="186">
                  <c:v>204.81</c:v>
                </c:pt>
                <c:pt idx="187">
                  <c:v>209.14</c:v>
                </c:pt>
                <c:pt idx="188">
                  <c:v>209.17</c:v>
                </c:pt>
                <c:pt idx="189">
                  <c:v>212.2</c:v>
                </c:pt>
                <c:pt idx="190">
                  <c:v>211.05</c:v>
                </c:pt>
                <c:pt idx="191">
                  <c:v>215.69</c:v>
                </c:pt>
                <c:pt idx="192">
                  <c:v>215.72</c:v>
                </c:pt>
                <c:pt idx="193">
                  <c:v>215.28</c:v>
                </c:pt>
                <c:pt idx="194">
                  <c:v>206.11</c:v>
                </c:pt>
                <c:pt idx="195">
                  <c:v>206.14</c:v>
                </c:pt>
                <c:pt idx="196">
                  <c:v>209.31</c:v>
                </c:pt>
                <c:pt idx="197">
                  <c:v>210.87</c:v>
                </c:pt>
                <c:pt idx="198">
                  <c:v>194.75</c:v>
                </c:pt>
                <c:pt idx="199">
                  <c:v>195.65</c:v>
                </c:pt>
                <c:pt idx="200">
                  <c:v>195.68</c:v>
                </c:pt>
                <c:pt idx="201">
                  <c:v>196.92</c:v>
                </c:pt>
                <c:pt idx="202">
                  <c:v>198.3</c:v>
                </c:pt>
                <c:pt idx="203">
                  <c:v>196.81</c:v>
                </c:pt>
                <c:pt idx="204">
                  <c:v>197.82</c:v>
                </c:pt>
                <c:pt idx="205">
                  <c:v>196.13</c:v>
                </c:pt>
                <c:pt idx="206">
                  <c:v>191.99</c:v>
                </c:pt>
                <c:pt idx="207">
                  <c:v>192.02</c:v>
                </c:pt>
                <c:pt idx="208">
                  <c:v>193.31</c:v>
                </c:pt>
                <c:pt idx="209">
                  <c:v>191.4</c:v>
                </c:pt>
                <c:pt idx="210">
                  <c:v>193.94</c:v>
                </c:pt>
                <c:pt idx="211">
                  <c:v>193.97</c:v>
                </c:pt>
                <c:pt idx="212">
                  <c:v>192.93</c:v>
                </c:pt>
                <c:pt idx="213">
                  <c:v>196.6</c:v>
                </c:pt>
                <c:pt idx="214">
                  <c:v>199.6</c:v>
                </c:pt>
                <c:pt idx="215">
                  <c:v>215.53</c:v>
                </c:pt>
                <c:pt idx="216">
                  <c:v>216.15</c:v>
                </c:pt>
                <c:pt idx="217">
                  <c:v>227.27</c:v>
                </c:pt>
                <c:pt idx="218">
                  <c:v>227.31</c:v>
                </c:pt>
                <c:pt idx="219">
                  <c:v>226.64</c:v>
                </c:pt>
                <c:pt idx="220">
                  <c:v>237.45</c:v>
                </c:pt>
                <c:pt idx="221">
                  <c:v>237.49</c:v>
                </c:pt>
                <c:pt idx="222">
                  <c:v>237.85</c:v>
                </c:pt>
                <c:pt idx="223">
                  <c:v>210.19</c:v>
                </c:pt>
                <c:pt idx="224">
                  <c:v>210.23</c:v>
                </c:pt>
                <c:pt idx="225">
                  <c:v>222.36</c:v>
                </c:pt>
                <c:pt idx="226">
                  <c:v>232</c:v>
                </c:pt>
                <c:pt idx="227">
                  <c:v>232.04</c:v>
                </c:pt>
                <c:pt idx="228">
                  <c:v>232.96</c:v>
                </c:pt>
                <c:pt idx="229">
                  <c:v>232.03</c:v>
                </c:pt>
                <c:pt idx="230">
                  <c:v>221.58</c:v>
                </c:pt>
                <c:pt idx="231">
                  <c:v>221.62</c:v>
                </c:pt>
                <c:pt idx="232">
                  <c:v>224.59</c:v>
                </c:pt>
                <c:pt idx="233">
                  <c:v>221.57</c:v>
                </c:pt>
                <c:pt idx="234">
                  <c:v>208.18</c:v>
                </c:pt>
                <c:pt idx="235">
                  <c:v>208.21</c:v>
                </c:pt>
                <c:pt idx="236">
                  <c:v>209.57</c:v>
                </c:pt>
                <c:pt idx="237">
                  <c:v>202.18</c:v>
                </c:pt>
                <c:pt idx="238">
                  <c:v>198.69</c:v>
                </c:pt>
                <c:pt idx="239">
                  <c:v>198.72</c:v>
                </c:pt>
                <c:pt idx="240">
                  <c:v>196.35</c:v>
                </c:pt>
                <c:pt idx="241">
                  <c:v>193.23</c:v>
                </c:pt>
                <c:pt idx="242">
                  <c:v>190.52</c:v>
                </c:pt>
                <c:pt idx="243">
                  <c:v>190.56</c:v>
                </c:pt>
                <c:pt idx="244">
                  <c:v>188.59</c:v>
                </c:pt>
                <c:pt idx="245">
                  <c:v>191.43</c:v>
                </c:pt>
                <c:pt idx="246">
                  <c:v>191.06</c:v>
                </c:pt>
                <c:pt idx="247">
                  <c:v>186.09</c:v>
                </c:pt>
                <c:pt idx="248">
                  <c:v>186.12</c:v>
                </c:pt>
                <c:pt idx="249">
                  <c:v>182.72</c:v>
                </c:pt>
                <c:pt idx="250">
                  <c:v>178.98</c:v>
                </c:pt>
                <c:pt idx="251">
                  <c:v>171.6</c:v>
                </c:pt>
                <c:pt idx="252">
                  <c:v>168.59</c:v>
                </c:pt>
                <c:pt idx="253">
                  <c:v>168.61</c:v>
                </c:pt>
                <c:pt idx="254">
                  <c:v>164.71</c:v>
                </c:pt>
                <c:pt idx="255">
                  <c:v>167.65</c:v>
                </c:pt>
                <c:pt idx="256">
                  <c:v>164.72</c:v>
                </c:pt>
                <c:pt idx="257">
                  <c:v>164.75</c:v>
                </c:pt>
                <c:pt idx="258">
                  <c:v>164.15</c:v>
                </c:pt>
                <c:pt idx="259">
                  <c:v>167</c:v>
                </c:pt>
                <c:pt idx="260">
                  <c:v>163.30000000000001</c:v>
                </c:pt>
                <c:pt idx="261">
                  <c:v>163.01</c:v>
                </c:pt>
                <c:pt idx="262">
                  <c:v>161.27000000000001</c:v>
                </c:pt>
                <c:pt idx="263">
                  <c:v>160.44999999999999</c:v>
                </c:pt>
                <c:pt idx="264">
                  <c:v>160.47</c:v>
                </c:pt>
                <c:pt idx="265">
                  <c:v>158.38999999999999</c:v>
                </c:pt>
                <c:pt idx="266">
                  <c:v>155.35</c:v>
                </c:pt>
                <c:pt idx="267">
                  <c:v>152.02000000000001</c:v>
                </c:pt>
                <c:pt idx="268">
                  <c:v>152.04</c:v>
                </c:pt>
                <c:pt idx="269">
                  <c:v>151.84</c:v>
                </c:pt>
                <c:pt idx="270">
                  <c:v>150.27000000000001</c:v>
                </c:pt>
                <c:pt idx="271">
                  <c:v>150.85</c:v>
                </c:pt>
                <c:pt idx="272">
                  <c:v>150.88</c:v>
                </c:pt>
                <c:pt idx="273">
                  <c:v>153.71</c:v>
                </c:pt>
                <c:pt idx="274">
                  <c:v>152.22</c:v>
                </c:pt>
                <c:pt idx="275">
                  <c:v>150.94999999999999</c:v>
                </c:pt>
                <c:pt idx="276">
                  <c:v>150.97999999999999</c:v>
                </c:pt>
                <c:pt idx="277">
                  <c:v>148.30000000000001</c:v>
                </c:pt>
                <c:pt idx="278">
                  <c:v>147.83000000000001</c:v>
                </c:pt>
                <c:pt idx="279">
                  <c:v>145.03</c:v>
                </c:pt>
                <c:pt idx="280">
                  <c:v>145.06</c:v>
                </c:pt>
                <c:pt idx="281">
                  <c:v>143.5</c:v>
                </c:pt>
                <c:pt idx="282">
                  <c:v>141.41</c:v>
                </c:pt>
                <c:pt idx="283">
                  <c:v>143.26</c:v>
                </c:pt>
                <c:pt idx="284">
                  <c:v>140.15</c:v>
                </c:pt>
                <c:pt idx="285">
                  <c:v>140.18</c:v>
                </c:pt>
                <c:pt idx="286">
                  <c:v>147.97</c:v>
                </c:pt>
                <c:pt idx="287">
                  <c:v>161.63</c:v>
                </c:pt>
                <c:pt idx="288">
                  <c:v>190.73</c:v>
                </c:pt>
                <c:pt idx="289">
                  <c:v>190.75</c:v>
                </c:pt>
                <c:pt idx="290">
                  <c:v>180.96</c:v>
                </c:pt>
                <c:pt idx="291">
                  <c:v>180.98</c:v>
                </c:pt>
                <c:pt idx="292">
                  <c:v>182.03</c:v>
                </c:pt>
                <c:pt idx="293">
                  <c:v>182.05</c:v>
                </c:pt>
                <c:pt idx="294">
                  <c:v>182.07</c:v>
                </c:pt>
                <c:pt idx="295">
                  <c:v>173.22</c:v>
                </c:pt>
                <c:pt idx="296">
                  <c:v>173.25</c:v>
                </c:pt>
                <c:pt idx="297">
                  <c:v>175.31</c:v>
                </c:pt>
                <c:pt idx="298">
                  <c:v>179.01</c:v>
                </c:pt>
                <c:pt idx="299">
                  <c:v>187.38</c:v>
                </c:pt>
                <c:pt idx="300">
                  <c:v>191.27</c:v>
                </c:pt>
                <c:pt idx="301">
                  <c:v>192.32</c:v>
                </c:pt>
                <c:pt idx="302">
                  <c:v>192.37</c:v>
                </c:pt>
                <c:pt idx="303">
                  <c:v>192.84</c:v>
                </c:pt>
                <c:pt idx="304">
                  <c:v>194.16</c:v>
                </c:pt>
                <c:pt idx="305">
                  <c:v>192.99</c:v>
                </c:pt>
                <c:pt idx="306">
                  <c:v>190.39</c:v>
                </c:pt>
                <c:pt idx="307">
                  <c:v>188.96</c:v>
                </c:pt>
                <c:pt idx="308">
                  <c:v>187.47</c:v>
                </c:pt>
                <c:pt idx="309">
                  <c:v>187.51</c:v>
                </c:pt>
                <c:pt idx="310">
                  <c:v>182.11</c:v>
                </c:pt>
                <c:pt idx="311">
                  <c:v>181.85</c:v>
                </c:pt>
                <c:pt idx="312">
                  <c:v>180.67</c:v>
                </c:pt>
                <c:pt idx="313">
                  <c:v>180.7</c:v>
                </c:pt>
                <c:pt idx="314">
                  <c:v>168.95</c:v>
                </c:pt>
                <c:pt idx="315">
                  <c:v>161.22</c:v>
                </c:pt>
                <c:pt idx="316">
                  <c:v>161.25</c:v>
                </c:pt>
                <c:pt idx="317">
                  <c:v>161.6</c:v>
                </c:pt>
                <c:pt idx="318">
                  <c:v>160.43</c:v>
                </c:pt>
                <c:pt idx="319">
                  <c:v>153.41999999999999</c:v>
                </c:pt>
                <c:pt idx="320">
                  <c:v>153.44</c:v>
                </c:pt>
                <c:pt idx="321">
                  <c:v>152.62</c:v>
                </c:pt>
                <c:pt idx="322">
                  <c:v>151.21</c:v>
                </c:pt>
                <c:pt idx="323">
                  <c:v>146.54</c:v>
                </c:pt>
                <c:pt idx="324">
                  <c:v>147.13</c:v>
                </c:pt>
                <c:pt idx="325">
                  <c:v>141.74</c:v>
                </c:pt>
                <c:pt idx="326">
                  <c:v>148.57</c:v>
                </c:pt>
                <c:pt idx="327">
                  <c:v>148.6</c:v>
                </c:pt>
                <c:pt idx="328">
                  <c:v>151.05000000000001</c:v>
                </c:pt>
                <c:pt idx="329">
                  <c:v>146.13999999999999</c:v>
                </c:pt>
                <c:pt idx="330">
                  <c:v>155.01</c:v>
                </c:pt>
                <c:pt idx="331">
                  <c:v>155.03</c:v>
                </c:pt>
                <c:pt idx="332">
                  <c:v>156.65</c:v>
                </c:pt>
                <c:pt idx="333">
                  <c:v>157.87</c:v>
                </c:pt>
                <c:pt idx="334">
                  <c:v>158.15</c:v>
                </c:pt>
                <c:pt idx="335">
                  <c:v>158.18</c:v>
                </c:pt>
                <c:pt idx="336">
                  <c:v>159.82</c:v>
                </c:pt>
                <c:pt idx="337">
                  <c:v>157.34</c:v>
                </c:pt>
                <c:pt idx="338">
                  <c:v>156.44</c:v>
                </c:pt>
                <c:pt idx="339">
                  <c:v>156.47</c:v>
                </c:pt>
                <c:pt idx="340">
                  <c:v>153.72999999999999</c:v>
                </c:pt>
                <c:pt idx="341">
                  <c:v>154.63999999999999</c:v>
                </c:pt>
                <c:pt idx="342">
                  <c:v>155.25</c:v>
                </c:pt>
                <c:pt idx="343">
                  <c:v>155.28</c:v>
                </c:pt>
                <c:pt idx="344">
                  <c:v>149.68</c:v>
                </c:pt>
                <c:pt idx="345">
                  <c:v>150.74</c:v>
                </c:pt>
                <c:pt idx="346">
                  <c:v>147.19</c:v>
                </c:pt>
                <c:pt idx="347">
                  <c:v>147.22</c:v>
                </c:pt>
                <c:pt idx="348">
                  <c:v>143.28</c:v>
                </c:pt>
                <c:pt idx="349">
                  <c:v>138.41999999999999</c:v>
                </c:pt>
                <c:pt idx="350">
                  <c:v>134.52000000000001</c:v>
                </c:pt>
                <c:pt idx="351">
                  <c:v>134.54</c:v>
                </c:pt>
                <c:pt idx="352">
                  <c:v>142.07</c:v>
                </c:pt>
                <c:pt idx="353">
                  <c:v>144.1</c:v>
                </c:pt>
                <c:pt idx="354">
                  <c:v>167.74</c:v>
                </c:pt>
                <c:pt idx="355">
                  <c:v>167.76</c:v>
                </c:pt>
                <c:pt idx="356">
                  <c:v>162.6</c:v>
                </c:pt>
                <c:pt idx="357">
                  <c:v>164.08</c:v>
                </c:pt>
                <c:pt idx="358">
                  <c:v>171.69</c:v>
                </c:pt>
                <c:pt idx="359">
                  <c:v>167.87</c:v>
                </c:pt>
                <c:pt idx="360">
                  <c:v>167.89</c:v>
                </c:pt>
                <c:pt idx="361">
                  <c:v>143.66</c:v>
                </c:pt>
                <c:pt idx="362">
                  <c:v>212.96</c:v>
                </c:pt>
                <c:pt idx="363">
                  <c:v>213</c:v>
                </c:pt>
                <c:pt idx="364">
                  <c:v>206.49</c:v>
                </c:pt>
                <c:pt idx="365">
                  <c:v>206.52</c:v>
                </c:pt>
                <c:pt idx="366">
                  <c:v>207.48</c:v>
                </c:pt>
                <c:pt idx="367">
                  <c:v>216.35</c:v>
                </c:pt>
                <c:pt idx="368">
                  <c:v>247.37</c:v>
                </c:pt>
                <c:pt idx="369">
                  <c:v>247.4</c:v>
                </c:pt>
                <c:pt idx="370">
                  <c:v>259.08999999999997</c:v>
                </c:pt>
                <c:pt idx="371">
                  <c:v>244.02</c:v>
                </c:pt>
                <c:pt idx="372">
                  <c:v>193.46</c:v>
                </c:pt>
                <c:pt idx="373">
                  <c:v>193.49</c:v>
                </c:pt>
                <c:pt idx="374">
                  <c:v>195.54</c:v>
                </c:pt>
                <c:pt idx="375">
                  <c:v>205.98</c:v>
                </c:pt>
                <c:pt idx="376">
                  <c:v>218.41</c:v>
                </c:pt>
                <c:pt idx="377">
                  <c:v>218.45</c:v>
                </c:pt>
                <c:pt idx="378">
                  <c:v>218.99</c:v>
                </c:pt>
                <c:pt idx="379">
                  <c:v>198.8</c:v>
                </c:pt>
                <c:pt idx="380">
                  <c:v>198.84</c:v>
                </c:pt>
                <c:pt idx="381">
                  <c:v>198.18</c:v>
                </c:pt>
                <c:pt idx="382">
                  <c:v>199.26</c:v>
                </c:pt>
                <c:pt idx="383">
                  <c:v>199.17</c:v>
                </c:pt>
                <c:pt idx="384">
                  <c:v>196.59</c:v>
                </c:pt>
                <c:pt idx="385">
                  <c:v>196.63</c:v>
                </c:pt>
                <c:pt idx="386">
                  <c:v>196.08</c:v>
                </c:pt>
                <c:pt idx="387">
                  <c:v>191.65</c:v>
                </c:pt>
                <c:pt idx="388">
                  <c:v>189.89</c:v>
                </c:pt>
                <c:pt idx="389">
                  <c:v>179.24</c:v>
                </c:pt>
                <c:pt idx="390">
                  <c:v>179.28</c:v>
                </c:pt>
                <c:pt idx="391">
                  <c:v>178.55</c:v>
                </c:pt>
                <c:pt idx="392">
                  <c:v>178.61</c:v>
                </c:pt>
                <c:pt idx="393">
                  <c:v>181.92</c:v>
                </c:pt>
                <c:pt idx="394">
                  <c:v>140.52000000000001</c:v>
                </c:pt>
                <c:pt idx="395">
                  <c:v>140.54</c:v>
                </c:pt>
                <c:pt idx="396">
                  <c:v>153.71</c:v>
                </c:pt>
                <c:pt idx="397">
                  <c:v>155.85</c:v>
                </c:pt>
                <c:pt idx="398">
                  <c:v>159.02000000000001</c:v>
                </c:pt>
                <c:pt idx="399">
                  <c:v>159.05000000000001</c:v>
                </c:pt>
                <c:pt idx="400">
                  <c:v>157.79</c:v>
                </c:pt>
                <c:pt idx="401">
                  <c:v>155.58000000000001</c:v>
                </c:pt>
                <c:pt idx="402">
                  <c:v>149.41</c:v>
                </c:pt>
                <c:pt idx="403">
                  <c:v>149.43</c:v>
                </c:pt>
                <c:pt idx="404">
                  <c:v>153.19999999999999</c:v>
                </c:pt>
                <c:pt idx="405">
                  <c:v>158.49</c:v>
                </c:pt>
                <c:pt idx="406">
                  <c:v>167.14</c:v>
                </c:pt>
                <c:pt idx="407">
                  <c:v>167.16</c:v>
                </c:pt>
                <c:pt idx="408">
                  <c:v>175.27</c:v>
                </c:pt>
                <c:pt idx="409">
                  <c:v>176.17</c:v>
                </c:pt>
                <c:pt idx="410">
                  <c:v>173.86</c:v>
                </c:pt>
                <c:pt idx="411">
                  <c:v>173.89</c:v>
                </c:pt>
                <c:pt idx="412">
                  <c:v>170.84</c:v>
                </c:pt>
                <c:pt idx="413">
                  <c:v>172.72</c:v>
                </c:pt>
                <c:pt idx="414">
                  <c:v>170.7</c:v>
                </c:pt>
                <c:pt idx="415">
                  <c:v>170.73</c:v>
                </c:pt>
                <c:pt idx="416">
                  <c:v>167.28</c:v>
                </c:pt>
                <c:pt idx="417">
                  <c:v>174.96</c:v>
                </c:pt>
                <c:pt idx="418">
                  <c:v>170.76</c:v>
                </c:pt>
                <c:pt idx="419">
                  <c:v>170.79</c:v>
                </c:pt>
                <c:pt idx="420">
                  <c:v>179.44</c:v>
                </c:pt>
                <c:pt idx="421">
                  <c:v>171.91</c:v>
                </c:pt>
                <c:pt idx="422">
                  <c:v>171.2</c:v>
                </c:pt>
                <c:pt idx="423">
                  <c:v>171.22</c:v>
                </c:pt>
                <c:pt idx="424">
                  <c:v>174.5</c:v>
                </c:pt>
                <c:pt idx="425">
                  <c:v>177.02</c:v>
                </c:pt>
                <c:pt idx="426">
                  <c:v>177.57</c:v>
                </c:pt>
                <c:pt idx="427">
                  <c:v>177.6</c:v>
                </c:pt>
                <c:pt idx="428">
                  <c:v>175.02</c:v>
                </c:pt>
                <c:pt idx="429">
                  <c:v>169.44</c:v>
                </c:pt>
                <c:pt idx="430">
                  <c:v>169.98</c:v>
                </c:pt>
                <c:pt idx="431">
                  <c:v>170</c:v>
                </c:pt>
                <c:pt idx="432">
                  <c:v>163.16999999999999</c:v>
                </c:pt>
                <c:pt idx="433">
                  <c:v>170.73</c:v>
                </c:pt>
                <c:pt idx="434">
                  <c:v>170.75</c:v>
                </c:pt>
                <c:pt idx="435">
                  <c:v>151.77000000000001</c:v>
                </c:pt>
                <c:pt idx="436">
                  <c:v>175.34</c:v>
                </c:pt>
                <c:pt idx="437">
                  <c:v>175.37</c:v>
                </c:pt>
                <c:pt idx="438">
                  <c:v>155.24</c:v>
                </c:pt>
                <c:pt idx="439">
                  <c:v>161.13</c:v>
                </c:pt>
                <c:pt idx="440">
                  <c:v>158.56</c:v>
                </c:pt>
                <c:pt idx="441">
                  <c:v>158.58000000000001</c:v>
                </c:pt>
                <c:pt idx="442">
                  <c:v>161.04</c:v>
                </c:pt>
                <c:pt idx="443">
                  <c:v>162.61000000000001</c:v>
                </c:pt>
                <c:pt idx="444">
                  <c:v>167.2</c:v>
                </c:pt>
                <c:pt idx="445">
                  <c:v>167.22</c:v>
                </c:pt>
                <c:pt idx="446">
                  <c:v>162.72</c:v>
                </c:pt>
                <c:pt idx="447">
                  <c:v>167.09</c:v>
                </c:pt>
                <c:pt idx="448">
                  <c:v>168.22</c:v>
                </c:pt>
                <c:pt idx="449">
                  <c:v>155.91</c:v>
                </c:pt>
                <c:pt idx="450">
                  <c:v>155.93</c:v>
                </c:pt>
                <c:pt idx="451">
                  <c:v>156.26</c:v>
                </c:pt>
                <c:pt idx="452">
                  <c:v>158.59</c:v>
                </c:pt>
                <c:pt idx="453">
                  <c:v>162.27000000000001</c:v>
                </c:pt>
                <c:pt idx="454">
                  <c:v>160.87</c:v>
                </c:pt>
                <c:pt idx="455">
                  <c:v>160.88999999999999</c:v>
                </c:pt>
                <c:pt idx="456">
                  <c:v>160.61000000000001</c:v>
                </c:pt>
                <c:pt idx="457">
                  <c:v>175.21</c:v>
                </c:pt>
                <c:pt idx="458">
                  <c:v>173.21</c:v>
                </c:pt>
                <c:pt idx="459">
                  <c:v>175.92</c:v>
                </c:pt>
                <c:pt idx="460">
                  <c:v>175.95</c:v>
                </c:pt>
                <c:pt idx="461">
                  <c:v>165.68</c:v>
                </c:pt>
                <c:pt idx="462">
                  <c:v>168.12</c:v>
                </c:pt>
                <c:pt idx="463">
                  <c:v>179.32</c:v>
                </c:pt>
                <c:pt idx="464">
                  <c:v>179.34</c:v>
                </c:pt>
                <c:pt idx="465">
                  <c:v>177.72</c:v>
                </c:pt>
                <c:pt idx="466">
                  <c:v>171.89</c:v>
                </c:pt>
                <c:pt idx="467">
                  <c:v>180.34</c:v>
                </c:pt>
                <c:pt idx="468">
                  <c:v>180.37</c:v>
                </c:pt>
                <c:pt idx="469">
                  <c:v>182.53</c:v>
                </c:pt>
                <c:pt idx="470">
                  <c:v>187.43</c:v>
                </c:pt>
                <c:pt idx="471">
                  <c:v>187.45</c:v>
                </c:pt>
                <c:pt idx="472">
                  <c:v>191.73</c:v>
                </c:pt>
                <c:pt idx="473">
                  <c:v>189.2</c:v>
                </c:pt>
                <c:pt idx="474">
                  <c:v>189.23</c:v>
                </c:pt>
                <c:pt idx="475">
                  <c:v>191.36</c:v>
                </c:pt>
                <c:pt idx="476">
                  <c:v>188.27</c:v>
                </c:pt>
                <c:pt idx="477">
                  <c:v>189.78</c:v>
                </c:pt>
                <c:pt idx="478">
                  <c:v>179.75</c:v>
                </c:pt>
                <c:pt idx="479">
                  <c:v>179.77</c:v>
                </c:pt>
                <c:pt idx="480">
                  <c:v>198.63</c:v>
                </c:pt>
                <c:pt idx="481">
                  <c:v>161.71</c:v>
                </c:pt>
                <c:pt idx="482">
                  <c:v>173.45</c:v>
                </c:pt>
                <c:pt idx="483">
                  <c:v>178.27</c:v>
                </c:pt>
                <c:pt idx="484">
                  <c:v>178.3</c:v>
                </c:pt>
                <c:pt idx="485">
                  <c:v>173.86</c:v>
                </c:pt>
                <c:pt idx="486">
                  <c:v>175.65</c:v>
                </c:pt>
                <c:pt idx="487">
                  <c:v>173.85</c:v>
                </c:pt>
                <c:pt idx="488">
                  <c:v>175.2</c:v>
                </c:pt>
                <c:pt idx="489">
                  <c:v>175.22</c:v>
                </c:pt>
                <c:pt idx="490">
                  <c:v>176.52</c:v>
                </c:pt>
                <c:pt idx="491">
                  <c:v>173.98</c:v>
                </c:pt>
                <c:pt idx="492">
                  <c:v>173.61</c:v>
                </c:pt>
                <c:pt idx="493">
                  <c:v>164.86</c:v>
                </c:pt>
                <c:pt idx="494">
                  <c:v>164.88</c:v>
                </c:pt>
                <c:pt idx="495">
                  <c:v>144.47999999999999</c:v>
                </c:pt>
                <c:pt idx="496">
                  <c:v>144.5</c:v>
                </c:pt>
                <c:pt idx="497">
                  <c:v>149.15</c:v>
                </c:pt>
                <c:pt idx="498">
                  <c:v>145.51</c:v>
                </c:pt>
                <c:pt idx="499">
                  <c:v>143.16</c:v>
                </c:pt>
                <c:pt idx="500">
                  <c:v>143.37</c:v>
                </c:pt>
                <c:pt idx="501">
                  <c:v>143.19</c:v>
                </c:pt>
                <c:pt idx="502">
                  <c:v>143.21</c:v>
                </c:pt>
                <c:pt idx="503">
                  <c:v>144.66999999999999</c:v>
                </c:pt>
                <c:pt idx="504">
                  <c:v>142.79</c:v>
                </c:pt>
                <c:pt idx="505">
                  <c:v>144.19</c:v>
                </c:pt>
                <c:pt idx="506">
                  <c:v>144.21</c:v>
                </c:pt>
                <c:pt idx="507">
                  <c:v>138.47999999999999</c:v>
                </c:pt>
                <c:pt idx="508">
                  <c:v>143.91999999999999</c:v>
                </c:pt>
                <c:pt idx="509">
                  <c:v>148.79</c:v>
                </c:pt>
                <c:pt idx="510">
                  <c:v>145.52000000000001</c:v>
                </c:pt>
                <c:pt idx="511">
                  <c:v>145.54</c:v>
                </c:pt>
                <c:pt idx="512">
                  <c:v>144.29</c:v>
                </c:pt>
                <c:pt idx="513">
                  <c:v>140.86000000000001</c:v>
                </c:pt>
                <c:pt idx="514">
                  <c:v>144.55000000000001</c:v>
                </c:pt>
                <c:pt idx="515">
                  <c:v>144.57</c:v>
                </c:pt>
                <c:pt idx="516">
                  <c:v>146.32</c:v>
                </c:pt>
                <c:pt idx="517">
                  <c:v>148.28</c:v>
                </c:pt>
                <c:pt idx="518">
                  <c:v>148.05000000000001</c:v>
                </c:pt>
                <c:pt idx="519">
                  <c:v>148.07</c:v>
                </c:pt>
                <c:pt idx="520">
                  <c:v>147.94999999999999</c:v>
                </c:pt>
                <c:pt idx="521">
                  <c:v>149.57</c:v>
                </c:pt>
                <c:pt idx="522">
                  <c:v>156.19999999999999</c:v>
                </c:pt>
                <c:pt idx="523">
                  <c:v>156.22</c:v>
                </c:pt>
                <c:pt idx="524">
                  <c:v>124.65</c:v>
                </c:pt>
                <c:pt idx="525">
                  <c:v>139.63999999999999</c:v>
                </c:pt>
                <c:pt idx="526">
                  <c:v>139.65</c:v>
                </c:pt>
                <c:pt idx="527">
                  <c:v>139.63999999999999</c:v>
                </c:pt>
                <c:pt idx="528">
                  <c:v>142.99</c:v>
                </c:pt>
                <c:pt idx="529">
                  <c:v>150.61000000000001</c:v>
                </c:pt>
                <c:pt idx="530">
                  <c:v>153.09</c:v>
                </c:pt>
                <c:pt idx="531">
                  <c:v>161.91</c:v>
                </c:pt>
                <c:pt idx="532">
                  <c:v>161.94</c:v>
                </c:pt>
                <c:pt idx="533">
                  <c:v>165.94</c:v>
                </c:pt>
                <c:pt idx="534">
                  <c:v>169.17</c:v>
                </c:pt>
                <c:pt idx="535">
                  <c:v>149.31</c:v>
                </c:pt>
                <c:pt idx="536">
                  <c:v>149.33000000000001</c:v>
                </c:pt>
                <c:pt idx="537">
                  <c:v>175.72</c:v>
                </c:pt>
                <c:pt idx="538">
                  <c:v>184.95</c:v>
                </c:pt>
                <c:pt idx="539">
                  <c:v>184.97</c:v>
                </c:pt>
                <c:pt idx="540">
                  <c:v>166.17</c:v>
                </c:pt>
                <c:pt idx="541">
                  <c:v>173.28</c:v>
                </c:pt>
                <c:pt idx="542">
                  <c:v>170.38</c:v>
                </c:pt>
                <c:pt idx="543">
                  <c:v>178.19</c:v>
                </c:pt>
                <c:pt idx="544">
                  <c:v>178.21</c:v>
                </c:pt>
                <c:pt idx="545">
                  <c:v>183.13</c:v>
                </c:pt>
                <c:pt idx="546">
                  <c:v>190.34</c:v>
                </c:pt>
                <c:pt idx="547">
                  <c:v>190.36</c:v>
                </c:pt>
                <c:pt idx="548">
                  <c:v>191.66</c:v>
                </c:pt>
                <c:pt idx="549">
                  <c:v>187.6</c:v>
                </c:pt>
                <c:pt idx="550">
                  <c:v>200.26</c:v>
                </c:pt>
                <c:pt idx="551">
                  <c:v>215.28</c:v>
                </c:pt>
                <c:pt idx="552">
                  <c:v>215.31</c:v>
                </c:pt>
                <c:pt idx="553">
                  <c:v>208.93</c:v>
                </c:pt>
                <c:pt idx="554">
                  <c:v>208.51</c:v>
                </c:pt>
                <c:pt idx="555">
                  <c:v>209.94</c:v>
                </c:pt>
                <c:pt idx="556">
                  <c:v>209.97</c:v>
                </c:pt>
                <c:pt idx="557">
                  <c:v>205.36</c:v>
                </c:pt>
                <c:pt idx="558">
                  <c:v>205.08</c:v>
                </c:pt>
                <c:pt idx="559">
                  <c:v>203.69</c:v>
                </c:pt>
                <c:pt idx="560">
                  <c:v>203.72</c:v>
                </c:pt>
                <c:pt idx="561">
                  <c:v>203.26</c:v>
                </c:pt>
                <c:pt idx="562">
                  <c:v>204.41</c:v>
                </c:pt>
                <c:pt idx="563">
                  <c:v>205.27</c:v>
                </c:pt>
                <c:pt idx="564">
                  <c:v>201.78</c:v>
                </c:pt>
                <c:pt idx="565">
                  <c:v>205.38</c:v>
                </c:pt>
                <c:pt idx="566">
                  <c:v>205.41</c:v>
                </c:pt>
                <c:pt idx="567">
                  <c:v>198.86</c:v>
                </c:pt>
                <c:pt idx="568">
                  <c:v>198.95</c:v>
                </c:pt>
                <c:pt idx="569">
                  <c:v>195.82</c:v>
                </c:pt>
                <c:pt idx="570">
                  <c:v>195.35</c:v>
                </c:pt>
                <c:pt idx="571">
                  <c:v>191.37</c:v>
                </c:pt>
                <c:pt idx="572">
                  <c:v>191.39</c:v>
                </c:pt>
                <c:pt idx="573">
                  <c:v>187.49</c:v>
                </c:pt>
                <c:pt idx="574">
                  <c:v>187.19</c:v>
                </c:pt>
                <c:pt idx="575">
                  <c:v>189.69</c:v>
                </c:pt>
                <c:pt idx="576">
                  <c:v>180.3</c:v>
                </c:pt>
                <c:pt idx="577">
                  <c:v>176.99</c:v>
                </c:pt>
                <c:pt idx="578">
                  <c:v>173.99</c:v>
                </c:pt>
                <c:pt idx="579">
                  <c:v>174.01</c:v>
                </c:pt>
                <c:pt idx="580">
                  <c:v>171.21</c:v>
                </c:pt>
                <c:pt idx="581">
                  <c:v>167.37</c:v>
                </c:pt>
                <c:pt idx="582">
                  <c:v>164.97</c:v>
                </c:pt>
                <c:pt idx="583">
                  <c:v>159.35</c:v>
                </c:pt>
                <c:pt idx="584">
                  <c:v>159.37</c:v>
                </c:pt>
                <c:pt idx="585">
                  <c:v>158.16999999999999</c:v>
                </c:pt>
                <c:pt idx="586">
                  <c:v>156.01</c:v>
                </c:pt>
                <c:pt idx="587">
                  <c:v>157.43</c:v>
                </c:pt>
                <c:pt idx="588">
                  <c:v>161.55000000000001</c:v>
                </c:pt>
                <c:pt idx="589">
                  <c:v>164.27</c:v>
                </c:pt>
                <c:pt idx="590">
                  <c:v>158.54</c:v>
                </c:pt>
                <c:pt idx="591">
                  <c:v>158.56</c:v>
                </c:pt>
                <c:pt idx="592">
                  <c:v>167.92</c:v>
                </c:pt>
                <c:pt idx="593">
                  <c:v>168.53</c:v>
                </c:pt>
                <c:pt idx="594">
                  <c:v>159.94999999999999</c:v>
                </c:pt>
                <c:pt idx="595">
                  <c:v>159.97</c:v>
                </c:pt>
                <c:pt idx="596">
                  <c:v>165.87</c:v>
                </c:pt>
                <c:pt idx="597">
                  <c:v>165.67</c:v>
                </c:pt>
                <c:pt idx="598">
                  <c:v>176.05</c:v>
                </c:pt>
                <c:pt idx="599">
                  <c:v>176.07</c:v>
                </c:pt>
                <c:pt idx="600">
                  <c:v>179.21</c:v>
                </c:pt>
                <c:pt idx="601">
                  <c:v>178.53</c:v>
                </c:pt>
                <c:pt idx="602">
                  <c:v>180.94</c:v>
                </c:pt>
                <c:pt idx="603">
                  <c:v>180.96</c:v>
                </c:pt>
                <c:pt idx="604">
                  <c:v>189.71</c:v>
                </c:pt>
                <c:pt idx="605">
                  <c:v>182.14</c:v>
                </c:pt>
                <c:pt idx="606">
                  <c:v>202.56</c:v>
                </c:pt>
                <c:pt idx="607">
                  <c:v>194.53</c:v>
                </c:pt>
                <c:pt idx="608">
                  <c:v>193.96</c:v>
                </c:pt>
                <c:pt idx="609">
                  <c:v>193.99</c:v>
                </c:pt>
                <c:pt idx="610">
                  <c:v>189.81</c:v>
                </c:pt>
                <c:pt idx="611">
                  <c:v>188.99</c:v>
                </c:pt>
                <c:pt idx="612">
                  <c:v>192.45</c:v>
                </c:pt>
                <c:pt idx="613">
                  <c:v>192.48</c:v>
                </c:pt>
                <c:pt idx="614">
                  <c:v>191.31</c:v>
                </c:pt>
                <c:pt idx="615">
                  <c:v>190.89</c:v>
                </c:pt>
                <c:pt idx="616">
                  <c:v>189.83</c:v>
                </c:pt>
                <c:pt idx="617">
                  <c:v>189.86</c:v>
                </c:pt>
                <c:pt idx="618">
                  <c:v>189.35</c:v>
                </c:pt>
                <c:pt idx="619">
                  <c:v>187.04</c:v>
                </c:pt>
                <c:pt idx="620">
                  <c:v>185.53</c:v>
                </c:pt>
                <c:pt idx="621">
                  <c:v>185.97</c:v>
                </c:pt>
                <c:pt idx="622">
                  <c:v>186.8</c:v>
                </c:pt>
                <c:pt idx="623">
                  <c:v>186.01</c:v>
                </c:pt>
                <c:pt idx="624">
                  <c:v>189.54</c:v>
                </c:pt>
                <c:pt idx="625">
                  <c:v>189.57</c:v>
                </c:pt>
                <c:pt idx="626">
                  <c:v>187.41</c:v>
                </c:pt>
                <c:pt idx="627">
                  <c:v>186.7</c:v>
                </c:pt>
                <c:pt idx="628">
                  <c:v>186.54</c:v>
                </c:pt>
                <c:pt idx="629">
                  <c:v>191.16</c:v>
                </c:pt>
                <c:pt idx="630">
                  <c:v>194.3</c:v>
                </c:pt>
                <c:pt idx="631">
                  <c:v>202.92</c:v>
                </c:pt>
                <c:pt idx="632">
                  <c:v>202.95</c:v>
                </c:pt>
                <c:pt idx="633">
                  <c:v>202.04</c:v>
                </c:pt>
                <c:pt idx="634">
                  <c:v>203.09</c:v>
                </c:pt>
                <c:pt idx="635">
                  <c:v>204.67</c:v>
                </c:pt>
                <c:pt idx="636">
                  <c:v>208.36</c:v>
                </c:pt>
                <c:pt idx="637">
                  <c:v>208.39</c:v>
                </c:pt>
                <c:pt idx="638">
                  <c:v>203.22</c:v>
                </c:pt>
                <c:pt idx="639">
                  <c:v>211.54</c:v>
                </c:pt>
                <c:pt idx="640">
                  <c:v>211.56</c:v>
                </c:pt>
                <c:pt idx="641">
                  <c:v>211.13</c:v>
                </c:pt>
                <c:pt idx="642">
                  <c:v>209.51</c:v>
                </c:pt>
                <c:pt idx="643">
                  <c:v>207.36</c:v>
                </c:pt>
                <c:pt idx="644">
                  <c:v>205.64</c:v>
                </c:pt>
                <c:pt idx="645">
                  <c:v>205.67</c:v>
                </c:pt>
                <c:pt idx="646">
                  <c:v>206.47</c:v>
                </c:pt>
                <c:pt idx="647">
                  <c:v>209.14</c:v>
                </c:pt>
                <c:pt idx="648">
                  <c:v>211.06</c:v>
                </c:pt>
                <c:pt idx="649">
                  <c:v>211.08</c:v>
                </c:pt>
                <c:pt idx="650">
                  <c:v>213.35</c:v>
                </c:pt>
                <c:pt idx="651">
                  <c:v>213.24</c:v>
                </c:pt>
                <c:pt idx="652">
                  <c:v>219.02</c:v>
                </c:pt>
                <c:pt idx="653">
                  <c:v>197.06</c:v>
                </c:pt>
                <c:pt idx="654">
                  <c:v>197.08</c:v>
                </c:pt>
                <c:pt idx="655">
                  <c:v>205.39</c:v>
                </c:pt>
                <c:pt idx="656">
                  <c:v>207.26</c:v>
                </c:pt>
                <c:pt idx="657">
                  <c:v>210.43</c:v>
                </c:pt>
                <c:pt idx="658">
                  <c:v>210.46</c:v>
                </c:pt>
                <c:pt idx="659">
                  <c:v>207.89</c:v>
                </c:pt>
                <c:pt idx="660">
                  <c:v>204.67</c:v>
                </c:pt>
                <c:pt idx="661">
                  <c:v>194.94</c:v>
                </c:pt>
                <c:pt idx="662">
                  <c:v>208.53</c:v>
                </c:pt>
                <c:pt idx="663">
                  <c:v>208.22</c:v>
                </c:pt>
                <c:pt idx="664">
                  <c:v>203.78</c:v>
                </c:pt>
                <c:pt idx="665">
                  <c:v>203.8</c:v>
                </c:pt>
                <c:pt idx="666">
                  <c:v>213.53</c:v>
                </c:pt>
                <c:pt idx="667">
                  <c:v>223.29</c:v>
                </c:pt>
                <c:pt idx="668">
                  <c:v>203.84</c:v>
                </c:pt>
                <c:pt idx="669">
                  <c:v>203.87</c:v>
                </c:pt>
                <c:pt idx="670">
                  <c:v>208.57</c:v>
                </c:pt>
                <c:pt idx="671">
                  <c:v>209.16</c:v>
                </c:pt>
                <c:pt idx="672">
                  <c:v>222.73</c:v>
                </c:pt>
                <c:pt idx="673">
                  <c:v>222.76</c:v>
                </c:pt>
                <c:pt idx="674">
                  <c:v>217.75</c:v>
                </c:pt>
                <c:pt idx="675">
                  <c:v>217.97</c:v>
                </c:pt>
                <c:pt idx="676">
                  <c:v>220.05</c:v>
                </c:pt>
                <c:pt idx="677">
                  <c:v>220.07</c:v>
                </c:pt>
                <c:pt idx="678">
                  <c:v>220.23</c:v>
                </c:pt>
                <c:pt idx="679">
                  <c:v>222.96</c:v>
                </c:pt>
                <c:pt idx="680">
                  <c:v>223.18</c:v>
                </c:pt>
                <c:pt idx="681">
                  <c:v>223.21</c:v>
                </c:pt>
                <c:pt idx="682">
                  <c:v>223.84</c:v>
                </c:pt>
                <c:pt idx="683">
                  <c:v>223.29</c:v>
                </c:pt>
                <c:pt idx="684">
                  <c:v>212.37</c:v>
                </c:pt>
                <c:pt idx="685">
                  <c:v>234.01</c:v>
                </c:pt>
                <c:pt idx="686">
                  <c:v>222.31</c:v>
                </c:pt>
                <c:pt idx="687">
                  <c:v>222.34</c:v>
                </c:pt>
                <c:pt idx="688">
                  <c:v>221.11</c:v>
                </c:pt>
                <c:pt idx="689">
                  <c:v>223.34</c:v>
                </c:pt>
                <c:pt idx="690">
                  <c:v>215.37</c:v>
                </c:pt>
                <c:pt idx="691">
                  <c:v>213.05</c:v>
                </c:pt>
                <c:pt idx="692">
                  <c:v>217.39</c:v>
                </c:pt>
                <c:pt idx="693">
                  <c:v>187.11</c:v>
                </c:pt>
                <c:pt idx="694">
                  <c:v>187.12</c:v>
                </c:pt>
                <c:pt idx="695">
                  <c:v>185.44</c:v>
                </c:pt>
                <c:pt idx="696">
                  <c:v>182.63</c:v>
                </c:pt>
                <c:pt idx="697">
                  <c:v>196.41</c:v>
                </c:pt>
                <c:pt idx="698">
                  <c:v>196.44</c:v>
                </c:pt>
                <c:pt idx="699">
                  <c:v>186.6</c:v>
                </c:pt>
                <c:pt idx="700">
                  <c:v>186.2</c:v>
                </c:pt>
                <c:pt idx="701">
                  <c:v>186.98</c:v>
                </c:pt>
                <c:pt idx="702">
                  <c:v>188.42</c:v>
                </c:pt>
                <c:pt idx="703">
                  <c:v>188.22</c:v>
                </c:pt>
                <c:pt idx="704">
                  <c:v>186.12</c:v>
                </c:pt>
                <c:pt idx="705">
                  <c:v>186.14</c:v>
                </c:pt>
                <c:pt idx="706">
                  <c:v>182.77</c:v>
                </c:pt>
                <c:pt idx="707">
                  <c:v>181.36</c:v>
                </c:pt>
                <c:pt idx="708">
                  <c:v>178.02</c:v>
                </c:pt>
                <c:pt idx="709">
                  <c:v>187.88</c:v>
                </c:pt>
                <c:pt idx="710">
                  <c:v>185.69</c:v>
                </c:pt>
                <c:pt idx="711">
                  <c:v>185.71</c:v>
                </c:pt>
                <c:pt idx="712">
                  <c:v>190.09</c:v>
                </c:pt>
                <c:pt idx="713">
                  <c:v>191.43</c:v>
                </c:pt>
                <c:pt idx="714">
                  <c:v>196.82</c:v>
                </c:pt>
                <c:pt idx="715">
                  <c:v>200.53</c:v>
                </c:pt>
                <c:pt idx="716">
                  <c:v>200.55</c:v>
                </c:pt>
                <c:pt idx="717">
                  <c:v>190.16</c:v>
                </c:pt>
                <c:pt idx="718">
                  <c:v>192.25</c:v>
                </c:pt>
                <c:pt idx="719">
                  <c:v>218.49</c:v>
                </c:pt>
                <c:pt idx="720">
                  <c:v>218.52</c:v>
                </c:pt>
                <c:pt idx="721">
                  <c:v>228.15</c:v>
                </c:pt>
                <c:pt idx="722">
                  <c:v>245.71</c:v>
                </c:pt>
                <c:pt idx="723">
                  <c:v>241.79</c:v>
                </c:pt>
                <c:pt idx="724">
                  <c:v>241.82</c:v>
                </c:pt>
                <c:pt idx="725">
                  <c:v>238.43</c:v>
                </c:pt>
                <c:pt idx="726">
                  <c:v>212.51</c:v>
                </c:pt>
                <c:pt idx="727">
                  <c:v>199.13</c:v>
                </c:pt>
                <c:pt idx="728">
                  <c:v>199.15</c:v>
                </c:pt>
                <c:pt idx="729">
                  <c:v>221.71</c:v>
                </c:pt>
                <c:pt idx="730">
                  <c:v>223.55</c:v>
                </c:pt>
                <c:pt idx="731">
                  <c:v>223.58</c:v>
                </c:pt>
                <c:pt idx="732">
                  <c:v>231.2</c:v>
                </c:pt>
                <c:pt idx="733">
                  <c:v>251.98</c:v>
                </c:pt>
                <c:pt idx="734">
                  <c:v>252.01</c:v>
                </c:pt>
                <c:pt idx="735">
                  <c:v>258.41000000000003</c:v>
                </c:pt>
                <c:pt idx="736">
                  <c:v>211.19</c:v>
                </c:pt>
                <c:pt idx="737">
                  <c:v>211.2</c:v>
                </c:pt>
                <c:pt idx="738">
                  <c:v>213.65</c:v>
                </c:pt>
                <c:pt idx="739">
                  <c:v>242.96</c:v>
                </c:pt>
                <c:pt idx="740">
                  <c:v>242.99</c:v>
                </c:pt>
                <c:pt idx="741">
                  <c:v>246.52</c:v>
                </c:pt>
                <c:pt idx="742">
                  <c:v>246.55</c:v>
                </c:pt>
                <c:pt idx="743">
                  <c:v>247.99</c:v>
                </c:pt>
                <c:pt idx="744">
                  <c:v>250.16</c:v>
                </c:pt>
                <c:pt idx="745">
                  <c:v>250.19</c:v>
                </c:pt>
                <c:pt idx="746">
                  <c:v>251.5</c:v>
                </c:pt>
                <c:pt idx="747">
                  <c:v>252.94</c:v>
                </c:pt>
                <c:pt idx="748">
                  <c:v>258.72000000000003</c:v>
                </c:pt>
                <c:pt idx="749">
                  <c:v>258.75</c:v>
                </c:pt>
                <c:pt idx="750">
                  <c:v>262.02999999999997</c:v>
                </c:pt>
                <c:pt idx="751">
                  <c:v>264.83999999999997</c:v>
                </c:pt>
                <c:pt idx="752">
                  <c:v>276.3</c:v>
                </c:pt>
                <c:pt idx="753">
                  <c:v>255.27</c:v>
                </c:pt>
                <c:pt idx="754">
                  <c:v>224.25</c:v>
                </c:pt>
                <c:pt idx="755">
                  <c:v>224.28</c:v>
                </c:pt>
                <c:pt idx="756">
                  <c:v>223.13</c:v>
                </c:pt>
                <c:pt idx="757">
                  <c:v>219.72</c:v>
                </c:pt>
                <c:pt idx="758">
                  <c:v>217.9</c:v>
                </c:pt>
                <c:pt idx="759">
                  <c:v>210.52</c:v>
                </c:pt>
                <c:pt idx="760">
                  <c:v>210.54</c:v>
                </c:pt>
                <c:pt idx="761">
                  <c:v>208.08</c:v>
                </c:pt>
                <c:pt idx="762">
                  <c:v>204.23</c:v>
                </c:pt>
                <c:pt idx="763">
                  <c:v>203.42</c:v>
                </c:pt>
                <c:pt idx="764">
                  <c:v>204.18</c:v>
                </c:pt>
                <c:pt idx="765">
                  <c:v>204.2</c:v>
                </c:pt>
                <c:pt idx="766">
                  <c:v>205.55</c:v>
                </c:pt>
                <c:pt idx="767">
                  <c:v>207.25</c:v>
                </c:pt>
                <c:pt idx="768">
                  <c:v>209.3</c:v>
                </c:pt>
                <c:pt idx="769">
                  <c:v>210.01</c:v>
                </c:pt>
                <c:pt idx="770">
                  <c:v>210.95</c:v>
                </c:pt>
                <c:pt idx="771">
                  <c:v>210.97</c:v>
                </c:pt>
                <c:pt idx="772">
                  <c:v>211.82</c:v>
                </c:pt>
                <c:pt idx="773">
                  <c:v>211.03</c:v>
                </c:pt>
                <c:pt idx="774">
                  <c:v>209.15</c:v>
                </c:pt>
                <c:pt idx="775">
                  <c:v>209.17</c:v>
                </c:pt>
                <c:pt idx="776">
                  <c:v>209.81</c:v>
                </c:pt>
                <c:pt idx="777">
                  <c:v>210.22</c:v>
                </c:pt>
                <c:pt idx="778">
                  <c:v>210.63</c:v>
                </c:pt>
                <c:pt idx="779">
                  <c:v>210.86</c:v>
                </c:pt>
                <c:pt idx="780">
                  <c:v>210.86</c:v>
                </c:pt>
                <c:pt idx="781">
                  <c:v>210.96</c:v>
                </c:pt>
                <c:pt idx="782">
                  <c:v>210.99</c:v>
                </c:pt>
                <c:pt idx="783">
                  <c:v>212.29</c:v>
                </c:pt>
                <c:pt idx="784">
                  <c:v>212.65</c:v>
                </c:pt>
                <c:pt idx="785">
                  <c:v>217.31</c:v>
                </c:pt>
                <c:pt idx="786">
                  <c:v>217.34</c:v>
                </c:pt>
                <c:pt idx="787">
                  <c:v>219.42</c:v>
                </c:pt>
                <c:pt idx="788">
                  <c:v>220.25</c:v>
                </c:pt>
                <c:pt idx="789">
                  <c:v>204.22</c:v>
                </c:pt>
                <c:pt idx="790">
                  <c:v>204.24</c:v>
                </c:pt>
                <c:pt idx="791">
                  <c:v>204.44</c:v>
                </c:pt>
                <c:pt idx="792">
                  <c:v>204.46</c:v>
                </c:pt>
                <c:pt idx="793">
                  <c:v>205.67</c:v>
                </c:pt>
                <c:pt idx="794">
                  <c:v>205.64</c:v>
                </c:pt>
                <c:pt idx="795">
                  <c:v>205.66</c:v>
                </c:pt>
                <c:pt idx="796">
                  <c:v>205.64</c:v>
                </c:pt>
                <c:pt idx="797">
                  <c:v>206.98</c:v>
                </c:pt>
                <c:pt idx="798">
                  <c:v>207</c:v>
                </c:pt>
                <c:pt idx="799">
                  <c:v>207.98</c:v>
                </c:pt>
                <c:pt idx="800">
                  <c:v>208.83</c:v>
                </c:pt>
                <c:pt idx="801">
                  <c:v>210.19</c:v>
                </c:pt>
                <c:pt idx="802">
                  <c:v>211.45</c:v>
                </c:pt>
                <c:pt idx="803">
                  <c:v>211.47</c:v>
                </c:pt>
                <c:pt idx="804">
                  <c:v>212.26</c:v>
                </c:pt>
                <c:pt idx="805">
                  <c:v>212.39</c:v>
                </c:pt>
                <c:pt idx="806">
                  <c:v>212.48</c:v>
                </c:pt>
                <c:pt idx="807">
                  <c:v>212.5</c:v>
                </c:pt>
                <c:pt idx="808">
                  <c:v>212.41</c:v>
                </c:pt>
                <c:pt idx="809">
                  <c:v>212.2</c:v>
                </c:pt>
                <c:pt idx="810">
                  <c:v>211.34</c:v>
                </c:pt>
                <c:pt idx="811">
                  <c:v>211.37</c:v>
                </c:pt>
                <c:pt idx="812">
                  <c:v>211.08</c:v>
                </c:pt>
                <c:pt idx="813">
                  <c:v>210.92</c:v>
                </c:pt>
                <c:pt idx="814">
                  <c:v>210.85</c:v>
                </c:pt>
                <c:pt idx="815">
                  <c:v>210.96</c:v>
                </c:pt>
                <c:pt idx="816">
                  <c:v>211.98</c:v>
                </c:pt>
                <c:pt idx="817">
                  <c:v>212</c:v>
                </c:pt>
                <c:pt idx="818">
                  <c:v>213.2</c:v>
                </c:pt>
                <c:pt idx="819">
                  <c:v>213.94</c:v>
                </c:pt>
                <c:pt idx="820">
                  <c:v>214.43</c:v>
                </c:pt>
                <c:pt idx="821">
                  <c:v>214.45</c:v>
                </c:pt>
                <c:pt idx="822">
                  <c:v>213.98</c:v>
                </c:pt>
                <c:pt idx="823">
                  <c:v>213.88</c:v>
                </c:pt>
                <c:pt idx="824">
                  <c:v>213.39</c:v>
                </c:pt>
                <c:pt idx="825">
                  <c:v>213.37</c:v>
                </c:pt>
                <c:pt idx="826">
                  <c:v>216.7</c:v>
                </c:pt>
                <c:pt idx="827">
                  <c:v>216.72</c:v>
                </c:pt>
                <c:pt idx="828">
                  <c:v>218.12</c:v>
                </c:pt>
                <c:pt idx="829">
                  <c:v>219</c:v>
                </c:pt>
                <c:pt idx="830">
                  <c:v>219.72</c:v>
                </c:pt>
                <c:pt idx="831">
                  <c:v>220.97</c:v>
                </c:pt>
                <c:pt idx="832">
                  <c:v>222.51</c:v>
                </c:pt>
                <c:pt idx="833">
                  <c:v>222.53</c:v>
                </c:pt>
                <c:pt idx="834">
                  <c:v>222.61</c:v>
                </c:pt>
                <c:pt idx="835">
                  <c:v>222.38</c:v>
                </c:pt>
                <c:pt idx="836">
                  <c:v>221.37</c:v>
                </c:pt>
                <c:pt idx="837">
                  <c:v>221.12</c:v>
                </c:pt>
                <c:pt idx="838">
                  <c:v>220.69</c:v>
                </c:pt>
                <c:pt idx="839">
                  <c:v>220.71</c:v>
                </c:pt>
                <c:pt idx="840">
                  <c:v>221.63</c:v>
                </c:pt>
                <c:pt idx="841">
                  <c:v>222.63</c:v>
                </c:pt>
                <c:pt idx="842">
                  <c:v>222.89</c:v>
                </c:pt>
                <c:pt idx="843">
                  <c:v>222.11</c:v>
                </c:pt>
                <c:pt idx="844">
                  <c:v>222.14</c:v>
                </c:pt>
                <c:pt idx="845">
                  <c:v>222.12</c:v>
                </c:pt>
                <c:pt idx="846">
                  <c:v>222.21</c:v>
                </c:pt>
                <c:pt idx="847">
                  <c:v>223.62</c:v>
                </c:pt>
                <c:pt idx="848">
                  <c:v>223.64</c:v>
                </c:pt>
                <c:pt idx="849">
                  <c:v>224.23</c:v>
                </c:pt>
                <c:pt idx="850">
                  <c:v>224.73</c:v>
                </c:pt>
                <c:pt idx="851">
                  <c:v>224.6</c:v>
                </c:pt>
                <c:pt idx="852">
                  <c:v>222.97</c:v>
                </c:pt>
                <c:pt idx="853">
                  <c:v>221.65</c:v>
                </c:pt>
                <c:pt idx="854">
                  <c:v>219.16</c:v>
                </c:pt>
                <c:pt idx="855">
                  <c:v>219.19</c:v>
                </c:pt>
                <c:pt idx="856">
                  <c:v>216.96</c:v>
                </c:pt>
                <c:pt idx="857">
                  <c:v>216.1</c:v>
                </c:pt>
                <c:pt idx="858">
                  <c:v>214.88</c:v>
                </c:pt>
                <c:pt idx="859">
                  <c:v>214.91</c:v>
                </c:pt>
                <c:pt idx="860">
                  <c:v>215.75</c:v>
                </c:pt>
                <c:pt idx="861">
                  <c:v>216.84</c:v>
                </c:pt>
                <c:pt idx="862">
                  <c:v>220.55</c:v>
                </c:pt>
                <c:pt idx="863">
                  <c:v>220.58</c:v>
                </c:pt>
                <c:pt idx="864">
                  <c:v>221.1</c:v>
                </c:pt>
                <c:pt idx="865">
                  <c:v>221.39</c:v>
                </c:pt>
                <c:pt idx="866">
                  <c:v>221.36</c:v>
                </c:pt>
                <c:pt idx="867">
                  <c:v>220.84</c:v>
                </c:pt>
                <c:pt idx="868">
                  <c:v>220.85</c:v>
                </c:pt>
                <c:pt idx="869">
                  <c:v>221.38</c:v>
                </c:pt>
                <c:pt idx="870">
                  <c:v>221.42</c:v>
                </c:pt>
                <c:pt idx="871">
                  <c:v>223.65</c:v>
                </c:pt>
                <c:pt idx="872">
                  <c:v>225.39</c:v>
                </c:pt>
                <c:pt idx="873">
                  <c:v>225.37</c:v>
                </c:pt>
                <c:pt idx="874">
                  <c:v>225.4</c:v>
                </c:pt>
                <c:pt idx="875">
                  <c:v>224.07</c:v>
                </c:pt>
                <c:pt idx="876">
                  <c:v>222.48</c:v>
                </c:pt>
                <c:pt idx="877">
                  <c:v>215.5</c:v>
                </c:pt>
                <c:pt idx="878">
                  <c:v>215.53</c:v>
                </c:pt>
                <c:pt idx="879">
                  <c:v>211.08</c:v>
                </c:pt>
                <c:pt idx="880">
                  <c:v>209.14</c:v>
                </c:pt>
                <c:pt idx="881">
                  <c:v>209.91</c:v>
                </c:pt>
                <c:pt idx="882">
                  <c:v>213.84</c:v>
                </c:pt>
                <c:pt idx="883">
                  <c:v>216.15</c:v>
                </c:pt>
                <c:pt idx="884">
                  <c:v>222.58</c:v>
                </c:pt>
                <c:pt idx="885">
                  <c:v>222.61</c:v>
                </c:pt>
                <c:pt idx="886">
                  <c:v>221.39</c:v>
                </c:pt>
                <c:pt idx="887">
                  <c:v>222.46</c:v>
                </c:pt>
                <c:pt idx="888">
                  <c:v>223.68</c:v>
                </c:pt>
                <c:pt idx="889">
                  <c:v>223.7</c:v>
                </c:pt>
                <c:pt idx="890">
                  <c:v>198.31</c:v>
                </c:pt>
                <c:pt idx="891">
                  <c:v>198.34</c:v>
                </c:pt>
                <c:pt idx="892">
                  <c:v>216.6</c:v>
                </c:pt>
                <c:pt idx="893">
                  <c:v>217.47</c:v>
                </c:pt>
                <c:pt idx="894">
                  <c:v>219.52</c:v>
                </c:pt>
                <c:pt idx="895">
                  <c:v>219.54</c:v>
                </c:pt>
                <c:pt idx="896">
                  <c:v>219.7</c:v>
                </c:pt>
                <c:pt idx="897">
                  <c:v>220.65</c:v>
                </c:pt>
                <c:pt idx="898">
                  <c:v>221.1</c:v>
                </c:pt>
                <c:pt idx="899">
                  <c:v>219.56</c:v>
                </c:pt>
                <c:pt idx="900">
                  <c:v>219.58</c:v>
                </c:pt>
                <c:pt idx="901">
                  <c:v>219.49</c:v>
                </c:pt>
                <c:pt idx="902">
                  <c:v>219.85</c:v>
                </c:pt>
                <c:pt idx="903">
                  <c:v>226.11</c:v>
                </c:pt>
                <c:pt idx="904">
                  <c:v>229.18</c:v>
                </c:pt>
                <c:pt idx="905">
                  <c:v>238.89</c:v>
                </c:pt>
                <c:pt idx="906">
                  <c:v>238.92</c:v>
                </c:pt>
                <c:pt idx="907">
                  <c:v>242.16</c:v>
                </c:pt>
                <c:pt idx="908">
                  <c:v>244.45</c:v>
                </c:pt>
                <c:pt idx="909">
                  <c:v>246.68</c:v>
                </c:pt>
                <c:pt idx="910">
                  <c:v>246.14</c:v>
                </c:pt>
                <c:pt idx="911">
                  <c:v>246.17</c:v>
                </c:pt>
                <c:pt idx="912">
                  <c:v>247.76</c:v>
                </c:pt>
                <c:pt idx="913">
                  <c:v>249.13</c:v>
                </c:pt>
                <c:pt idx="914">
                  <c:v>251.14</c:v>
                </c:pt>
                <c:pt idx="915">
                  <c:v>251.17</c:v>
                </c:pt>
                <c:pt idx="916">
                  <c:v>249.71</c:v>
                </c:pt>
                <c:pt idx="917">
                  <c:v>247.01</c:v>
                </c:pt>
                <c:pt idx="918">
                  <c:v>236.45</c:v>
                </c:pt>
                <c:pt idx="919">
                  <c:v>229.79</c:v>
                </c:pt>
                <c:pt idx="920">
                  <c:v>229.82</c:v>
                </c:pt>
                <c:pt idx="921">
                  <c:v>228.58</c:v>
                </c:pt>
                <c:pt idx="922">
                  <c:v>227.64</c:v>
                </c:pt>
                <c:pt idx="923">
                  <c:v>227.38</c:v>
                </c:pt>
                <c:pt idx="924">
                  <c:v>226.5</c:v>
                </c:pt>
                <c:pt idx="925">
                  <c:v>226.52</c:v>
                </c:pt>
                <c:pt idx="926">
                  <c:v>226.11</c:v>
                </c:pt>
                <c:pt idx="927">
                  <c:v>225.42</c:v>
                </c:pt>
                <c:pt idx="928">
                  <c:v>224.22</c:v>
                </c:pt>
                <c:pt idx="929">
                  <c:v>223.71</c:v>
                </c:pt>
                <c:pt idx="930">
                  <c:v>220.69</c:v>
                </c:pt>
                <c:pt idx="931">
                  <c:v>220.72</c:v>
                </c:pt>
                <c:pt idx="932">
                  <c:v>219.32</c:v>
                </c:pt>
                <c:pt idx="933">
                  <c:v>217.92</c:v>
                </c:pt>
                <c:pt idx="934">
                  <c:v>216.63</c:v>
                </c:pt>
                <c:pt idx="935">
                  <c:v>213.58</c:v>
                </c:pt>
                <c:pt idx="936">
                  <c:v>213.05</c:v>
                </c:pt>
                <c:pt idx="937">
                  <c:v>214.11</c:v>
                </c:pt>
                <c:pt idx="938">
                  <c:v>214.14</c:v>
                </c:pt>
                <c:pt idx="939">
                  <c:v>214.01</c:v>
                </c:pt>
                <c:pt idx="940">
                  <c:v>213.71</c:v>
                </c:pt>
                <c:pt idx="941">
                  <c:v>212.36</c:v>
                </c:pt>
                <c:pt idx="942">
                  <c:v>211.8</c:v>
                </c:pt>
                <c:pt idx="943">
                  <c:v>209.24</c:v>
                </c:pt>
                <c:pt idx="944">
                  <c:v>209.27</c:v>
                </c:pt>
                <c:pt idx="945">
                  <c:v>208.43</c:v>
                </c:pt>
                <c:pt idx="946">
                  <c:v>207.97</c:v>
                </c:pt>
                <c:pt idx="947">
                  <c:v>207.39</c:v>
                </c:pt>
                <c:pt idx="948">
                  <c:v>207.14</c:v>
                </c:pt>
                <c:pt idx="949">
                  <c:v>206.08</c:v>
                </c:pt>
                <c:pt idx="950">
                  <c:v>206.11</c:v>
                </c:pt>
                <c:pt idx="951">
                  <c:v>203.85</c:v>
                </c:pt>
                <c:pt idx="952">
                  <c:v>204.62</c:v>
                </c:pt>
                <c:pt idx="953">
                  <c:v>197.1</c:v>
                </c:pt>
                <c:pt idx="954">
                  <c:v>197.13</c:v>
                </c:pt>
                <c:pt idx="955">
                  <c:v>194.23</c:v>
                </c:pt>
                <c:pt idx="956">
                  <c:v>193</c:v>
                </c:pt>
                <c:pt idx="957">
                  <c:v>191.18</c:v>
                </c:pt>
                <c:pt idx="958">
                  <c:v>190.51</c:v>
                </c:pt>
                <c:pt idx="959">
                  <c:v>187.88</c:v>
                </c:pt>
                <c:pt idx="960">
                  <c:v>187.91</c:v>
                </c:pt>
                <c:pt idx="961">
                  <c:v>185.47</c:v>
                </c:pt>
                <c:pt idx="962">
                  <c:v>183.08</c:v>
                </c:pt>
                <c:pt idx="963">
                  <c:v>181.47</c:v>
                </c:pt>
                <c:pt idx="964">
                  <c:v>179.14</c:v>
                </c:pt>
                <c:pt idx="965">
                  <c:v>178.31</c:v>
                </c:pt>
                <c:pt idx="966">
                  <c:v>176.08</c:v>
                </c:pt>
                <c:pt idx="967">
                  <c:v>176.1</c:v>
                </c:pt>
                <c:pt idx="968">
                  <c:v>176</c:v>
                </c:pt>
                <c:pt idx="969">
                  <c:v>177.98</c:v>
                </c:pt>
                <c:pt idx="970">
                  <c:v>180.4</c:v>
                </c:pt>
                <c:pt idx="971">
                  <c:v>180.91</c:v>
                </c:pt>
                <c:pt idx="972">
                  <c:v>184.43</c:v>
                </c:pt>
                <c:pt idx="973">
                  <c:v>184.45</c:v>
                </c:pt>
                <c:pt idx="974">
                  <c:v>186.9</c:v>
                </c:pt>
                <c:pt idx="975">
                  <c:v>190.43</c:v>
                </c:pt>
                <c:pt idx="976">
                  <c:v>191.09</c:v>
                </c:pt>
                <c:pt idx="977">
                  <c:v>187.76</c:v>
                </c:pt>
                <c:pt idx="978">
                  <c:v>187.78</c:v>
                </c:pt>
                <c:pt idx="979">
                  <c:v>186.09</c:v>
                </c:pt>
                <c:pt idx="980">
                  <c:v>185.56</c:v>
                </c:pt>
                <c:pt idx="981">
                  <c:v>187.71</c:v>
                </c:pt>
                <c:pt idx="982">
                  <c:v>189.64</c:v>
                </c:pt>
                <c:pt idx="983">
                  <c:v>190.79</c:v>
                </c:pt>
                <c:pt idx="984">
                  <c:v>190.81</c:v>
                </c:pt>
                <c:pt idx="985">
                  <c:v>191.88</c:v>
                </c:pt>
                <c:pt idx="986">
                  <c:v>193.48</c:v>
                </c:pt>
                <c:pt idx="987">
                  <c:v>198.52</c:v>
                </c:pt>
                <c:pt idx="988">
                  <c:v>198.54</c:v>
                </c:pt>
                <c:pt idx="989">
                  <c:v>200.42</c:v>
                </c:pt>
                <c:pt idx="990">
                  <c:v>195.11</c:v>
                </c:pt>
                <c:pt idx="991">
                  <c:v>195.13</c:v>
                </c:pt>
                <c:pt idx="992">
                  <c:v>193.39</c:v>
                </c:pt>
                <c:pt idx="993">
                  <c:v>189.88</c:v>
                </c:pt>
                <c:pt idx="994">
                  <c:v>189.22</c:v>
                </c:pt>
                <c:pt idx="995">
                  <c:v>191.8</c:v>
                </c:pt>
                <c:pt idx="996">
                  <c:v>191.83</c:v>
                </c:pt>
                <c:pt idx="997">
                  <c:v>194.1</c:v>
                </c:pt>
                <c:pt idx="998">
                  <c:v>199.45</c:v>
                </c:pt>
                <c:pt idx="999">
                  <c:v>201.74</c:v>
                </c:pt>
                <c:pt idx="1000">
                  <c:v>203.59</c:v>
                </c:pt>
                <c:pt idx="1001">
                  <c:v>203.62</c:v>
                </c:pt>
                <c:pt idx="1002">
                  <c:v>198.34</c:v>
                </c:pt>
                <c:pt idx="1003">
                  <c:v>196.11</c:v>
                </c:pt>
                <c:pt idx="1004">
                  <c:v>190.84</c:v>
                </c:pt>
                <c:pt idx="1005">
                  <c:v>190.86</c:v>
                </c:pt>
                <c:pt idx="1006">
                  <c:v>190.97</c:v>
                </c:pt>
                <c:pt idx="1007">
                  <c:v>193.35</c:v>
                </c:pt>
                <c:pt idx="1008">
                  <c:v>200.61</c:v>
                </c:pt>
                <c:pt idx="1009">
                  <c:v>200.63</c:v>
                </c:pt>
                <c:pt idx="1010">
                  <c:v>207.42</c:v>
                </c:pt>
                <c:pt idx="1011">
                  <c:v>210.73</c:v>
                </c:pt>
                <c:pt idx="1012">
                  <c:v>219.64</c:v>
                </c:pt>
                <c:pt idx="1013">
                  <c:v>219.66</c:v>
                </c:pt>
                <c:pt idx="1014">
                  <c:v>220.77</c:v>
                </c:pt>
                <c:pt idx="1015">
                  <c:v>221.06</c:v>
                </c:pt>
                <c:pt idx="1016">
                  <c:v>214.66</c:v>
                </c:pt>
                <c:pt idx="1017">
                  <c:v>214.68</c:v>
                </c:pt>
                <c:pt idx="1018">
                  <c:v>212.99</c:v>
                </c:pt>
                <c:pt idx="1019">
                  <c:v>211.82</c:v>
                </c:pt>
                <c:pt idx="1020">
                  <c:v>208.56</c:v>
                </c:pt>
                <c:pt idx="1021">
                  <c:v>208.58</c:v>
                </c:pt>
                <c:pt idx="1022">
                  <c:v>207.02</c:v>
                </c:pt>
                <c:pt idx="1023">
                  <c:v>206.89</c:v>
                </c:pt>
                <c:pt idx="1024">
                  <c:v>208.43</c:v>
                </c:pt>
                <c:pt idx="1025">
                  <c:v>208.45</c:v>
                </c:pt>
                <c:pt idx="1026">
                  <c:v>208.43</c:v>
                </c:pt>
                <c:pt idx="1027">
                  <c:v>208.49</c:v>
                </c:pt>
                <c:pt idx="1028">
                  <c:v>209.31</c:v>
                </c:pt>
                <c:pt idx="1029">
                  <c:v>213.35</c:v>
                </c:pt>
                <c:pt idx="1030">
                  <c:v>216.14</c:v>
                </c:pt>
                <c:pt idx="1031">
                  <c:v>221.26</c:v>
                </c:pt>
                <c:pt idx="1032">
                  <c:v>221.29</c:v>
                </c:pt>
                <c:pt idx="1033">
                  <c:v>222.43</c:v>
                </c:pt>
                <c:pt idx="1034">
                  <c:v>221.69</c:v>
                </c:pt>
                <c:pt idx="1035">
                  <c:v>218.85</c:v>
                </c:pt>
                <c:pt idx="1036">
                  <c:v>218.88</c:v>
                </c:pt>
                <c:pt idx="1037">
                  <c:v>214.58</c:v>
                </c:pt>
                <c:pt idx="1038">
                  <c:v>212.45</c:v>
                </c:pt>
                <c:pt idx="1039">
                  <c:v>207.41</c:v>
                </c:pt>
                <c:pt idx="1040">
                  <c:v>207.44</c:v>
                </c:pt>
                <c:pt idx="1041">
                  <c:v>202.37</c:v>
                </c:pt>
                <c:pt idx="1042">
                  <c:v>200.71</c:v>
                </c:pt>
                <c:pt idx="1043">
                  <c:v>197.76</c:v>
                </c:pt>
                <c:pt idx="1044">
                  <c:v>197.79</c:v>
                </c:pt>
                <c:pt idx="1045">
                  <c:v>195.92</c:v>
                </c:pt>
                <c:pt idx="1046">
                  <c:v>194.73</c:v>
                </c:pt>
                <c:pt idx="1047">
                  <c:v>190.24</c:v>
                </c:pt>
                <c:pt idx="1048">
                  <c:v>190.26</c:v>
                </c:pt>
                <c:pt idx="1049">
                  <c:v>185.99</c:v>
                </c:pt>
                <c:pt idx="1050">
                  <c:v>183.57</c:v>
                </c:pt>
                <c:pt idx="1051">
                  <c:v>176.99</c:v>
                </c:pt>
                <c:pt idx="1052">
                  <c:v>177.01</c:v>
                </c:pt>
                <c:pt idx="1053">
                  <c:v>176.68</c:v>
                </c:pt>
                <c:pt idx="1054">
                  <c:v>176.9</c:v>
                </c:pt>
                <c:pt idx="1055">
                  <c:v>177.34</c:v>
                </c:pt>
                <c:pt idx="1056">
                  <c:v>177.4</c:v>
                </c:pt>
                <c:pt idx="1057">
                  <c:v>176.04</c:v>
                </c:pt>
                <c:pt idx="1058">
                  <c:v>175.28</c:v>
                </c:pt>
                <c:pt idx="1059">
                  <c:v>173.51</c:v>
                </c:pt>
                <c:pt idx="1060">
                  <c:v>173.53</c:v>
                </c:pt>
                <c:pt idx="1061">
                  <c:v>176.75</c:v>
                </c:pt>
                <c:pt idx="1062">
                  <c:v>179.62</c:v>
                </c:pt>
                <c:pt idx="1063">
                  <c:v>183.36</c:v>
                </c:pt>
                <c:pt idx="1064">
                  <c:v>183.38</c:v>
                </c:pt>
                <c:pt idx="1065">
                  <c:v>183.17</c:v>
                </c:pt>
                <c:pt idx="1066">
                  <c:v>181.48</c:v>
                </c:pt>
                <c:pt idx="1067">
                  <c:v>180.18</c:v>
                </c:pt>
                <c:pt idx="1068">
                  <c:v>185.06</c:v>
                </c:pt>
                <c:pt idx="1069">
                  <c:v>186.3</c:v>
                </c:pt>
                <c:pt idx="1070">
                  <c:v>188</c:v>
                </c:pt>
                <c:pt idx="1071">
                  <c:v>188.03</c:v>
                </c:pt>
                <c:pt idx="1072">
                  <c:v>186.6</c:v>
                </c:pt>
                <c:pt idx="1073">
                  <c:v>185.45</c:v>
                </c:pt>
                <c:pt idx="1074">
                  <c:v>184.18</c:v>
                </c:pt>
                <c:pt idx="1075">
                  <c:v>184.21</c:v>
                </c:pt>
                <c:pt idx="1076">
                  <c:v>181.82</c:v>
                </c:pt>
                <c:pt idx="1077">
                  <c:v>182.79</c:v>
                </c:pt>
                <c:pt idx="1078">
                  <c:v>186.78</c:v>
                </c:pt>
                <c:pt idx="1079">
                  <c:v>186.8</c:v>
                </c:pt>
                <c:pt idx="1080">
                  <c:v>189.37</c:v>
                </c:pt>
                <c:pt idx="1081">
                  <c:v>189.64</c:v>
                </c:pt>
                <c:pt idx="1082">
                  <c:v>184.9</c:v>
                </c:pt>
                <c:pt idx="1083">
                  <c:v>184.92</c:v>
                </c:pt>
                <c:pt idx="1084">
                  <c:v>182.08</c:v>
                </c:pt>
                <c:pt idx="1085">
                  <c:v>179.64</c:v>
                </c:pt>
                <c:pt idx="1086">
                  <c:v>178.19</c:v>
                </c:pt>
                <c:pt idx="1087">
                  <c:v>178.08</c:v>
                </c:pt>
                <c:pt idx="1088">
                  <c:v>179.37</c:v>
                </c:pt>
                <c:pt idx="1089">
                  <c:v>179.39</c:v>
                </c:pt>
                <c:pt idx="1090">
                  <c:v>179.86</c:v>
                </c:pt>
                <c:pt idx="1091">
                  <c:v>179.83</c:v>
                </c:pt>
                <c:pt idx="1092">
                  <c:v>187.59</c:v>
                </c:pt>
                <c:pt idx="1093">
                  <c:v>187.62</c:v>
                </c:pt>
                <c:pt idx="1094">
                  <c:v>192.25</c:v>
                </c:pt>
                <c:pt idx="1095">
                  <c:v>200.32</c:v>
                </c:pt>
                <c:pt idx="1096">
                  <c:v>203.51</c:v>
                </c:pt>
                <c:pt idx="1097">
                  <c:v>211.17</c:v>
                </c:pt>
                <c:pt idx="1098">
                  <c:v>211.2</c:v>
                </c:pt>
                <c:pt idx="1099">
                  <c:v>209.75</c:v>
                </c:pt>
                <c:pt idx="1100">
                  <c:v>206.73</c:v>
                </c:pt>
                <c:pt idx="1101">
                  <c:v>197.52</c:v>
                </c:pt>
                <c:pt idx="1102">
                  <c:v>197.54</c:v>
                </c:pt>
                <c:pt idx="1103">
                  <c:v>195.65</c:v>
                </c:pt>
                <c:pt idx="1104">
                  <c:v>195.89</c:v>
                </c:pt>
                <c:pt idx="1105">
                  <c:v>196.78</c:v>
                </c:pt>
                <c:pt idx="1106">
                  <c:v>201.36</c:v>
                </c:pt>
                <c:pt idx="1107">
                  <c:v>204.06</c:v>
                </c:pt>
                <c:pt idx="1108">
                  <c:v>207.04</c:v>
                </c:pt>
                <c:pt idx="1109">
                  <c:v>207.06</c:v>
                </c:pt>
                <c:pt idx="1110">
                  <c:v>208.24</c:v>
                </c:pt>
                <c:pt idx="1111">
                  <c:v>207.86</c:v>
                </c:pt>
                <c:pt idx="1112">
                  <c:v>208.95</c:v>
                </c:pt>
                <c:pt idx="1113">
                  <c:v>208.97</c:v>
                </c:pt>
                <c:pt idx="1114">
                  <c:v>216.04</c:v>
                </c:pt>
                <c:pt idx="1115">
                  <c:v>219.19</c:v>
                </c:pt>
                <c:pt idx="1116">
                  <c:v>220.73</c:v>
                </c:pt>
                <c:pt idx="1117">
                  <c:v>220.75</c:v>
                </c:pt>
                <c:pt idx="1118">
                  <c:v>217.55</c:v>
                </c:pt>
                <c:pt idx="1119">
                  <c:v>214.76</c:v>
                </c:pt>
                <c:pt idx="1120">
                  <c:v>205.17</c:v>
                </c:pt>
                <c:pt idx="1121">
                  <c:v>205.2</c:v>
                </c:pt>
                <c:pt idx="1122">
                  <c:v>201.15</c:v>
                </c:pt>
                <c:pt idx="1123">
                  <c:v>198.15</c:v>
                </c:pt>
                <c:pt idx="1124">
                  <c:v>198.25</c:v>
                </c:pt>
                <c:pt idx="1125">
                  <c:v>199.52</c:v>
                </c:pt>
                <c:pt idx="1126">
                  <c:v>199.1</c:v>
                </c:pt>
                <c:pt idx="1127">
                  <c:v>199.13</c:v>
                </c:pt>
                <c:pt idx="1128">
                  <c:v>198.58</c:v>
                </c:pt>
                <c:pt idx="1129">
                  <c:v>198.29</c:v>
                </c:pt>
                <c:pt idx="1130">
                  <c:v>196.33</c:v>
                </c:pt>
                <c:pt idx="1131">
                  <c:v>196.36</c:v>
                </c:pt>
                <c:pt idx="1132">
                  <c:v>195.58</c:v>
                </c:pt>
                <c:pt idx="1133">
                  <c:v>195.1</c:v>
                </c:pt>
                <c:pt idx="1134">
                  <c:v>193.55</c:v>
                </c:pt>
                <c:pt idx="1135">
                  <c:v>191.48</c:v>
                </c:pt>
                <c:pt idx="1136">
                  <c:v>190.31</c:v>
                </c:pt>
                <c:pt idx="1137">
                  <c:v>185.59</c:v>
                </c:pt>
                <c:pt idx="1138">
                  <c:v>185.61</c:v>
                </c:pt>
                <c:pt idx="1139">
                  <c:v>180.54</c:v>
                </c:pt>
                <c:pt idx="1140">
                  <c:v>178.5</c:v>
                </c:pt>
                <c:pt idx="1141">
                  <c:v>175.41</c:v>
                </c:pt>
                <c:pt idx="1142">
                  <c:v>175.43</c:v>
                </c:pt>
                <c:pt idx="1143">
                  <c:v>174.53</c:v>
                </c:pt>
                <c:pt idx="1144">
                  <c:v>173.45</c:v>
                </c:pt>
                <c:pt idx="1145">
                  <c:v>172.25</c:v>
                </c:pt>
                <c:pt idx="1146">
                  <c:v>172.27</c:v>
                </c:pt>
                <c:pt idx="1147">
                  <c:v>171.9</c:v>
                </c:pt>
                <c:pt idx="1148">
                  <c:v>171.34</c:v>
                </c:pt>
                <c:pt idx="1149">
                  <c:v>171.95</c:v>
                </c:pt>
                <c:pt idx="1150">
                  <c:v>171.97</c:v>
                </c:pt>
                <c:pt idx="1151">
                  <c:v>172.58</c:v>
                </c:pt>
                <c:pt idx="1152">
                  <c:v>172.96</c:v>
                </c:pt>
                <c:pt idx="1153">
                  <c:v>173.17</c:v>
                </c:pt>
                <c:pt idx="1154">
                  <c:v>173.13</c:v>
                </c:pt>
                <c:pt idx="1155">
                  <c:v>173.5</c:v>
                </c:pt>
                <c:pt idx="1156">
                  <c:v>173.25</c:v>
                </c:pt>
                <c:pt idx="1157">
                  <c:v>173.27</c:v>
                </c:pt>
                <c:pt idx="1158">
                  <c:v>181.68</c:v>
                </c:pt>
                <c:pt idx="1159">
                  <c:v>181.7</c:v>
                </c:pt>
                <c:pt idx="1160">
                  <c:v>183.35</c:v>
                </c:pt>
                <c:pt idx="1161">
                  <c:v>179.97</c:v>
                </c:pt>
                <c:pt idx="1162">
                  <c:v>178.8</c:v>
                </c:pt>
                <c:pt idx="1163">
                  <c:v>176.26</c:v>
                </c:pt>
                <c:pt idx="1164">
                  <c:v>176.28</c:v>
                </c:pt>
                <c:pt idx="1165">
                  <c:v>175.9</c:v>
                </c:pt>
                <c:pt idx="1166">
                  <c:v>176.21</c:v>
                </c:pt>
                <c:pt idx="1167">
                  <c:v>176.01</c:v>
                </c:pt>
                <c:pt idx="1168">
                  <c:v>176.03</c:v>
                </c:pt>
                <c:pt idx="1169">
                  <c:v>175.22</c:v>
                </c:pt>
                <c:pt idx="1170">
                  <c:v>175.43</c:v>
                </c:pt>
                <c:pt idx="1171">
                  <c:v>175.33</c:v>
                </c:pt>
                <c:pt idx="1172">
                  <c:v>175.45</c:v>
                </c:pt>
                <c:pt idx="1173">
                  <c:v>175.13</c:v>
                </c:pt>
                <c:pt idx="1174">
                  <c:v>173.05</c:v>
                </c:pt>
                <c:pt idx="1175">
                  <c:v>173.07</c:v>
                </c:pt>
                <c:pt idx="1176">
                  <c:v>171.81</c:v>
                </c:pt>
                <c:pt idx="1177">
                  <c:v>172.43</c:v>
                </c:pt>
                <c:pt idx="1178">
                  <c:v>172.68</c:v>
                </c:pt>
                <c:pt idx="1179">
                  <c:v>172.7</c:v>
                </c:pt>
                <c:pt idx="1180">
                  <c:v>172.84</c:v>
                </c:pt>
                <c:pt idx="1181">
                  <c:v>173.13</c:v>
                </c:pt>
                <c:pt idx="1182">
                  <c:v>174.24</c:v>
                </c:pt>
                <c:pt idx="1183">
                  <c:v>174.26</c:v>
                </c:pt>
                <c:pt idx="1184">
                  <c:v>173.89</c:v>
                </c:pt>
                <c:pt idx="1185">
                  <c:v>173.82</c:v>
                </c:pt>
                <c:pt idx="1186">
                  <c:v>172.31</c:v>
                </c:pt>
                <c:pt idx="1187">
                  <c:v>172.33</c:v>
                </c:pt>
                <c:pt idx="1188">
                  <c:v>184.37</c:v>
                </c:pt>
                <c:pt idx="1189">
                  <c:v>184.39</c:v>
                </c:pt>
                <c:pt idx="1190">
                  <c:v>188.88</c:v>
                </c:pt>
                <c:pt idx="1191">
                  <c:v>195.62</c:v>
                </c:pt>
                <c:pt idx="1192">
                  <c:v>196.55</c:v>
                </c:pt>
                <c:pt idx="1193">
                  <c:v>197.36</c:v>
                </c:pt>
                <c:pt idx="1194">
                  <c:v>197.38</c:v>
                </c:pt>
                <c:pt idx="1195">
                  <c:v>195.73</c:v>
                </c:pt>
                <c:pt idx="1196">
                  <c:v>194.78</c:v>
                </c:pt>
                <c:pt idx="1197">
                  <c:v>195.2</c:v>
                </c:pt>
                <c:pt idx="1198">
                  <c:v>199.63</c:v>
                </c:pt>
                <c:pt idx="1199">
                  <c:v>199.65</c:v>
                </c:pt>
                <c:pt idx="1200">
                  <c:v>200.63</c:v>
                </c:pt>
                <c:pt idx="1201">
                  <c:v>202</c:v>
                </c:pt>
                <c:pt idx="1202">
                  <c:v>204.2</c:v>
                </c:pt>
                <c:pt idx="1203">
                  <c:v>204.28</c:v>
                </c:pt>
                <c:pt idx="1204">
                  <c:v>201.96</c:v>
                </c:pt>
                <c:pt idx="1205">
                  <c:v>201.98</c:v>
                </c:pt>
                <c:pt idx="1206">
                  <c:v>200.74</c:v>
                </c:pt>
                <c:pt idx="1207">
                  <c:v>200.44</c:v>
                </c:pt>
                <c:pt idx="1208">
                  <c:v>200.19</c:v>
                </c:pt>
                <c:pt idx="1209">
                  <c:v>199.86</c:v>
                </c:pt>
                <c:pt idx="1210">
                  <c:v>196.27</c:v>
                </c:pt>
                <c:pt idx="1211">
                  <c:v>196.29</c:v>
                </c:pt>
                <c:pt idx="1212">
                  <c:v>193.61</c:v>
                </c:pt>
                <c:pt idx="1213">
                  <c:v>189.7</c:v>
                </c:pt>
                <c:pt idx="1214">
                  <c:v>189.72</c:v>
                </c:pt>
                <c:pt idx="1215">
                  <c:v>187.7</c:v>
                </c:pt>
                <c:pt idx="1216">
                  <c:v>183.55</c:v>
                </c:pt>
                <c:pt idx="1217">
                  <c:v>181.88</c:v>
                </c:pt>
                <c:pt idx="1218">
                  <c:v>175.47</c:v>
                </c:pt>
                <c:pt idx="1219">
                  <c:v>175.49</c:v>
                </c:pt>
                <c:pt idx="1220">
                  <c:v>172.27</c:v>
                </c:pt>
                <c:pt idx="1221">
                  <c:v>171.5</c:v>
                </c:pt>
                <c:pt idx="1222">
                  <c:v>171.4</c:v>
                </c:pt>
                <c:pt idx="1223">
                  <c:v>171.42</c:v>
                </c:pt>
                <c:pt idx="1224">
                  <c:v>172.13</c:v>
                </c:pt>
                <c:pt idx="1225">
                  <c:v>172.17</c:v>
                </c:pt>
                <c:pt idx="1226">
                  <c:v>172.84</c:v>
                </c:pt>
                <c:pt idx="1227">
                  <c:v>172.86</c:v>
                </c:pt>
                <c:pt idx="1228">
                  <c:v>172.94</c:v>
                </c:pt>
                <c:pt idx="1229">
                  <c:v>172.99</c:v>
                </c:pt>
                <c:pt idx="1230">
                  <c:v>172.97</c:v>
                </c:pt>
                <c:pt idx="1231">
                  <c:v>172.71</c:v>
                </c:pt>
                <c:pt idx="1232">
                  <c:v>172.88</c:v>
                </c:pt>
                <c:pt idx="1233">
                  <c:v>172.54</c:v>
                </c:pt>
                <c:pt idx="1234">
                  <c:v>172.56</c:v>
                </c:pt>
                <c:pt idx="1235">
                  <c:v>176.57</c:v>
                </c:pt>
                <c:pt idx="1236">
                  <c:v>181.15</c:v>
                </c:pt>
                <c:pt idx="1237">
                  <c:v>186.7</c:v>
                </c:pt>
                <c:pt idx="1238">
                  <c:v>195.08</c:v>
                </c:pt>
                <c:pt idx="1239">
                  <c:v>197.07</c:v>
                </c:pt>
                <c:pt idx="1240">
                  <c:v>202.65</c:v>
                </c:pt>
                <c:pt idx="1241">
                  <c:v>202.67</c:v>
                </c:pt>
                <c:pt idx="1242">
                  <c:v>207.59</c:v>
                </c:pt>
                <c:pt idx="1243">
                  <c:v>215.94</c:v>
                </c:pt>
                <c:pt idx="1244">
                  <c:v>215.96</c:v>
                </c:pt>
                <c:pt idx="1245">
                  <c:v>216.34</c:v>
                </c:pt>
                <c:pt idx="1246">
                  <c:v>212.32</c:v>
                </c:pt>
                <c:pt idx="1247">
                  <c:v>209.18</c:v>
                </c:pt>
                <c:pt idx="1248">
                  <c:v>209.2</c:v>
                </c:pt>
                <c:pt idx="1249">
                  <c:v>207.74</c:v>
                </c:pt>
                <c:pt idx="1250">
                  <c:v>207.04</c:v>
                </c:pt>
                <c:pt idx="1251">
                  <c:v>209.53</c:v>
                </c:pt>
                <c:pt idx="1252">
                  <c:v>211</c:v>
                </c:pt>
                <c:pt idx="1253">
                  <c:v>211.03</c:v>
                </c:pt>
                <c:pt idx="1254">
                  <c:v>212.6</c:v>
                </c:pt>
                <c:pt idx="1255">
                  <c:v>212.76</c:v>
                </c:pt>
                <c:pt idx="1256">
                  <c:v>210.2</c:v>
                </c:pt>
                <c:pt idx="1257">
                  <c:v>210.23</c:v>
                </c:pt>
                <c:pt idx="1258">
                  <c:v>209.59</c:v>
                </c:pt>
                <c:pt idx="1259">
                  <c:v>208.43</c:v>
                </c:pt>
                <c:pt idx="1260">
                  <c:v>207.57</c:v>
                </c:pt>
                <c:pt idx="1261">
                  <c:v>205.52</c:v>
                </c:pt>
                <c:pt idx="1262">
                  <c:v>204.21</c:v>
                </c:pt>
                <c:pt idx="1263">
                  <c:v>197.71</c:v>
                </c:pt>
                <c:pt idx="1264">
                  <c:v>197.73</c:v>
                </c:pt>
                <c:pt idx="1265">
                  <c:v>194.95</c:v>
                </c:pt>
                <c:pt idx="1266">
                  <c:v>192.77</c:v>
                </c:pt>
                <c:pt idx="1267">
                  <c:v>190.83</c:v>
                </c:pt>
                <c:pt idx="1268">
                  <c:v>186.97</c:v>
                </c:pt>
                <c:pt idx="1269">
                  <c:v>184.4</c:v>
                </c:pt>
                <c:pt idx="1270">
                  <c:v>177.39</c:v>
                </c:pt>
                <c:pt idx="1271">
                  <c:v>177.41</c:v>
                </c:pt>
                <c:pt idx="1272">
                  <c:v>174.96</c:v>
                </c:pt>
                <c:pt idx="1273">
                  <c:v>172.99</c:v>
                </c:pt>
                <c:pt idx="1274">
                  <c:v>170.95</c:v>
                </c:pt>
                <c:pt idx="1275">
                  <c:v>171.21</c:v>
                </c:pt>
                <c:pt idx="1276">
                  <c:v>171.11</c:v>
                </c:pt>
                <c:pt idx="1277">
                  <c:v>171.13</c:v>
                </c:pt>
                <c:pt idx="1278">
                  <c:v>170.66</c:v>
                </c:pt>
                <c:pt idx="1279">
                  <c:v>170.6</c:v>
                </c:pt>
                <c:pt idx="1280">
                  <c:v>171.22</c:v>
                </c:pt>
                <c:pt idx="1281">
                  <c:v>171.23</c:v>
                </c:pt>
                <c:pt idx="1282">
                  <c:v>172.3</c:v>
                </c:pt>
                <c:pt idx="1283">
                  <c:v>176.89</c:v>
                </c:pt>
                <c:pt idx="1284">
                  <c:v>178.26</c:v>
                </c:pt>
                <c:pt idx="1285">
                  <c:v>181.86</c:v>
                </c:pt>
                <c:pt idx="1286">
                  <c:v>181.88</c:v>
                </c:pt>
                <c:pt idx="1287">
                  <c:v>200.2</c:v>
                </c:pt>
                <c:pt idx="1288">
                  <c:v>200.23</c:v>
                </c:pt>
                <c:pt idx="1289">
                  <c:v>202</c:v>
                </c:pt>
                <c:pt idx="1290">
                  <c:v>200.71</c:v>
                </c:pt>
                <c:pt idx="1291">
                  <c:v>200.16</c:v>
                </c:pt>
                <c:pt idx="1292">
                  <c:v>200.19</c:v>
                </c:pt>
                <c:pt idx="1293">
                  <c:v>199.44</c:v>
                </c:pt>
                <c:pt idx="1294">
                  <c:v>198.84</c:v>
                </c:pt>
                <c:pt idx="1295">
                  <c:v>199.41</c:v>
                </c:pt>
                <c:pt idx="1296">
                  <c:v>198.54</c:v>
                </c:pt>
                <c:pt idx="1297">
                  <c:v>198.56</c:v>
                </c:pt>
                <c:pt idx="1298">
                  <c:v>197.17</c:v>
                </c:pt>
                <c:pt idx="1299">
                  <c:v>196.47</c:v>
                </c:pt>
                <c:pt idx="1300">
                  <c:v>202.4</c:v>
                </c:pt>
                <c:pt idx="1301">
                  <c:v>209.47</c:v>
                </c:pt>
                <c:pt idx="1302">
                  <c:v>223.46</c:v>
                </c:pt>
                <c:pt idx="1303">
                  <c:v>223.49</c:v>
                </c:pt>
                <c:pt idx="1304">
                  <c:v>223.55</c:v>
                </c:pt>
                <c:pt idx="1305">
                  <c:v>219.5</c:v>
                </c:pt>
                <c:pt idx="1306">
                  <c:v>214.73</c:v>
                </c:pt>
                <c:pt idx="1307">
                  <c:v>198.04</c:v>
                </c:pt>
                <c:pt idx="1308">
                  <c:v>198.07</c:v>
                </c:pt>
                <c:pt idx="1309">
                  <c:v>197.39</c:v>
                </c:pt>
                <c:pt idx="1310">
                  <c:v>199.35</c:v>
                </c:pt>
                <c:pt idx="1311">
                  <c:v>207.26</c:v>
                </c:pt>
                <c:pt idx="1312">
                  <c:v>208.76</c:v>
                </c:pt>
                <c:pt idx="1313">
                  <c:v>207.65</c:v>
                </c:pt>
                <c:pt idx="1314">
                  <c:v>207.67</c:v>
                </c:pt>
                <c:pt idx="1315">
                  <c:v>206.48</c:v>
                </c:pt>
                <c:pt idx="1316">
                  <c:v>207.1</c:v>
                </c:pt>
                <c:pt idx="1317">
                  <c:v>206.37</c:v>
                </c:pt>
                <c:pt idx="1318">
                  <c:v>206.39</c:v>
                </c:pt>
                <c:pt idx="1319">
                  <c:v>202.43</c:v>
                </c:pt>
                <c:pt idx="1320">
                  <c:v>200.35</c:v>
                </c:pt>
                <c:pt idx="1321">
                  <c:v>193.96</c:v>
                </c:pt>
                <c:pt idx="1322">
                  <c:v>193.98</c:v>
                </c:pt>
                <c:pt idx="1323">
                  <c:v>190.75</c:v>
                </c:pt>
                <c:pt idx="1324">
                  <c:v>189.25</c:v>
                </c:pt>
                <c:pt idx="1325">
                  <c:v>188.9</c:v>
                </c:pt>
                <c:pt idx="1326">
                  <c:v>188.92</c:v>
                </c:pt>
                <c:pt idx="1327">
                  <c:v>193.24</c:v>
                </c:pt>
                <c:pt idx="1328">
                  <c:v>195.95</c:v>
                </c:pt>
                <c:pt idx="1329">
                  <c:v>202.51</c:v>
                </c:pt>
                <c:pt idx="1330">
                  <c:v>202.53</c:v>
                </c:pt>
                <c:pt idx="1331">
                  <c:v>203.5</c:v>
                </c:pt>
                <c:pt idx="1332">
                  <c:v>201.76</c:v>
                </c:pt>
                <c:pt idx="1333">
                  <c:v>198.43</c:v>
                </c:pt>
                <c:pt idx="1334">
                  <c:v>198.45</c:v>
                </c:pt>
                <c:pt idx="1335">
                  <c:v>198.33</c:v>
                </c:pt>
                <c:pt idx="1336">
                  <c:v>199.1</c:v>
                </c:pt>
                <c:pt idx="1337">
                  <c:v>204.53</c:v>
                </c:pt>
                <c:pt idx="1338">
                  <c:v>204.55</c:v>
                </c:pt>
                <c:pt idx="1339">
                  <c:v>204.86</c:v>
                </c:pt>
                <c:pt idx="1340">
                  <c:v>203.93</c:v>
                </c:pt>
                <c:pt idx="1341">
                  <c:v>203.97</c:v>
                </c:pt>
                <c:pt idx="1342">
                  <c:v>203.8</c:v>
                </c:pt>
                <c:pt idx="1343">
                  <c:v>202.78</c:v>
                </c:pt>
                <c:pt idx="1344">
                  <c:v>202.8</c:v>
                </c:pt>
                <c:pt idx="1345">
                  <c:v>202.29</c:v>
                </c:pt>
                <c:pt idx="1346">
                  <c:v>201.24</c:v>
                </c:pt>
                <c:pt idx="1347">
                  <c:v>197.28</c:v>
                </c:pt>
                <c:pt idx="1348">
                  <c:v>194.84</c:v>
                </c:pt>
                <c:pt idx="1349">
                  <c:v>185.4</c:v>
                </c:pt>
                <c:pt idx="1350">
                  <c:v>185.42</c:v>
                </c:pt>
                <c:pt idx="1351">
                  <c:v>180.71</c:v>
                </c:pt>
                <c:pt idx="1352">
                  <c:v>176.46</c:v>
                </c:pt>
                <c:pt idx="1353">
                  <c:v>172.05</c:v>
                </c:pt>
                <c:pt idx="1354">
                  <c:v>166.93</c:v>
                </c:pt>
                <c:pt idx="1355">
                  <c:v>165.68</c:v>
                </c:pt>
                <c:pt idx="1356">
                  <c:v>162.81</c:v>
                </c:pt>
                <c:pt idx="1357">
                  <c:v>162.82</c:v>
                </c:pt>
                <c:pt idx="1358">
                  <c:v>162.5</c:v>
                </c:pt>
                <c:pt idx="1359">
                  <c:v>162.22</c:v>
                </c:pt>
                <c:pt idx="1360">
                  <c:v>162.19999999999999</c:v>
                </c:pt>
                <c:pt idx="1361">
                  <c:v>161.99</c:v>
                </c:pt>
                <c:pt idx="1362">
                  <c:v>161.63999999999999</c:v>
                </c:pt>
                <c:pt idx="1363">
                  <c:v>162.47999999999999</c:v>
                </c:pt>
                <c:pt idx="1364">
                  <c:v>162.5</c:v>
                </c:pt>
                <c:pt idx="1365">
                  <c:v>162.83000000000001</c:v>
                </c:pt>
                <c:pt idx="1366">
                  <c:v>163.01</c:v>
                </c:pt>
                <c:pt idx="1367">
                  <c:v>162.97</c:v>
                </c:pt>
                <c:pt idx="1368">
                  <c:v>163.22999999999999</c:v>
                </c:pt>
                <c:pt idx="1369">
                  <c:v>163.97</c:v>
                </c:pt>
                <c:pt idx="1370">
                  <c:v>163.98</c:v>
                </c:pt>
                <c:pt idx="1371">
                  <c:v>164.1</c:v>
                </c:pt>
                <c:pt idx="1372">
                  <c:v>164.5</c:v>
                </c:pt>
                <c:pt idx="1373">
                  <c:v>164.94</c:v>
                </c:pt>
                <c:pt idx="1374">
                  <c:v>165.2</c:v>
                </c:pt>
                <c:pt idx="1375">
                  <c:v>165.62</c:v>
                </c:pt>
                <c:pt idx="1376">
                  <c:v>165.64</c:v>
                </c:pt>
                <c:pt idx="1377">
                  <c:v>165.81</c:v>
                </c:pt>
                <c:pt idx="1378">
                  <c:v>166.13</c:v>
                </c:pt>
                <c:pt idx="1379">
                  <c:v>167.26</c:v>
                </c:pt>
                <c:pt idx="1380">
                  <c:v>167.28</c:v>
                </c:pt>
                <c:pt idx="1381">
                  <c:v>167.41</c:v>
                </c:pt>
                <c:pt idx="1382">
                  <c:v>167.69</c:v>
                </c:pt>
                <c:pt idx="1383">
                  <c:v>168.14</c:v>
                </c:pt>
                <c:pt idx="1384">
                  <c:v>168.54</c:v>
                </c:pt>
                <c:pt idx="1385">
                  <c:v>169.88</c:v>
                </c:pt>
                <c:pt idx="1386">
                  <c:v>169.9</c:v>
                </c:pt>
              </c:numCache>
            </c:numRef>
          </c:xVal>
          <c:yVal>
            <c:numRef>
              <c:f>'[3]CPTu (S.2)-Elaborazioni'!$A$16:$A$1402</c:f>
              <c:numCache>
                <c:formatCode>General</c:formatCode>
                <c:ptCount val="1387"/>
                <c:pt idx="0">
                  <c:v>7</c:v>
                </c:pt>
                <c:pt idx="1">
                  <c:v>7.01</c:v>
                </c:pt>
                <c:pt idx="2">
                  <c:v>7.02</c:v>
                </c:pt>
                <c:pt idx="3">
                  <c:v>7.03</c:v>
                </c:pt>
                <c:pt idx="4">
                  <c:v>7.04</c:v>
                </c:pt>
                <c:pt idx="5">
                  <c:v>7.05</c:v>
                </c:pt>
                <c:pt idx="6">
                  <c:v>7.06</c:v>
                </c:pt>
                <c:pt idx="7">
                  <c:v>7.07</c:v>
                </c:pt>
                <c:pt idx="8">
                  <c:v>7.08</c:v>
                </c:pt>
                <c:pt idx="9">
                  <c:v>7.09</c:v>
                </c:pt>
                <c:pt idx="10">
                  <c:v>7.1</c:v>
                </c:pt>
                <c:pt idx="11">
                  <c:v>7.11</c:v>
                </c:pt>
                <c:pt idx="12">
                  <c:v>7.12</c:v>
                </c:pt>
                <c:pt idx="13">
                  <c:v>7.13</c:v>
                </c:pt>
                <c:pt idx="14">
                  <c:v>7.14</c:v>
                </c:pt>
                <c:pt idx="15">
                  <c:v>7.15</c:v>
                </c:pt>
                <c:pt idx="16">
                  <c:v>7.16</c:v>
                </c:pt>
                <c:pt idx="17">
                  <c:v>7.17</c:v>
                </c:pt>
                <c:pt idx="18">
                  <c:v>7.18</c:v>
                </c:pt>
                <c:pt idx="19">
                  <c:v>7.19</c:v>
                </c:pt>
                <c:pt idx="20">
                  <c:v>7.2</c:v>
                </c:pt>
                <c:pt idx="21">
                  <c:v>7.21</c:v>
                </c:pt>
                <c:pt idx="22">
                  <c:v>7.22</c:v>
                </c:pt>
                <c:pt idx="23">
                  <c:v>7.23</c:v>
                </c:pt>
                <c:pt idx="24">
                  <c:v>7.24</c:v>
                </c:pt>
                <c:pt idx="25">
                  <c:v>7.25</c:v>
                </c:pt>
                <c:pt idx="26">
                  <c:v>7.26</c:v>
                </c:pt>
                <c:pt idx="27">
                  <c:v>7.27</c:v>
                </c:pt>
                <c:pt idx="28">
                  <c:v>7.28</c:v>
                </c:pt>
                <c:pt idx="29">
                  <c:v>7.29</c:v>
                </c:pt>
                <c:pt idx="30">
                  <c:v>7.3</c:v>
                </c:pt>
                <c:pt idx="31">
                  <c:v>7.31</c:v>
                </c:pt>
                <c:pt idx="32">
                  <c:v>7.32</c:v>
                </c:pt>
                <c:pt idx="33">
                  <c:v>7.33</c:v>
                </c:pt>
                <c:pt idx="34">
                  <c:v>7.34</c:v>
                </c:pt>
                <c:pt idx="35">
                  <c:v>7.35</c:v>
                </c:pt>
                <c:pt idx="36">
                  <c:v>7.36</c:v>
                </c:pt>
                <c:pt idx="37">
                  <c:v>7.37</c:v>
                </c:pt>
                <c:pt idx="38">
                  <c:v>7.38</c:v>
                </c:pt>
                <c:pt idx="39">
                  <c:v>7.39</c:v>
                </c:pt>
                <c:pt idx="40">
                  <c:v>7.4</c:v>
                </c:pt>
                <c:pt idx="41">
                  <c:v>7.41</c:v>
                </c:pt>
                <c:pt idx="42">
                  <c:v>7.42</c:v>
                </c:pt>
                <c:pt idx="43">
                  <c:v>7.43</c:v>
                </c:pt>
                <c:pt idx="44">
                  <c:v>7.44</c:v>
                </c:pt>
                <c:pt idx="45">
                  <c:v>7.45</c:v>
                </c:pt>
                <c:pt idx="46">
                  <c:v>7.46</c:v>
                </c:pt>
                <c:pt idx="47">
                  <c:v>7.47</c:v>
                </c:pt>
                <c:pt idx="48">
                  <c:v>7.48</c:v>
                </c:pt>
                <c:pt idx="49">
                  <c:v>7.49</c:v>
                </c:pt>
                <c:pt idx="50">
                  <c:v>7.5</c:v>
                </c:pt>
                <c:pt idx="51">
                  <c:v>7.51</c:v>
                </c:pt>
                <c:pt idx="52">
                  <c:v>7.52</c:v>
                </c:pt>
                <c:pt idx="53">
                  <c:v>7.53</c:v>
                </c:pt>
                <c:pt idx="54">
                  <c:v>7.54</c:v>
                </c:pt>
                <c:pt idx="55">
                  <c:v>7.55</c:v>
                </c:pt>
                <c:pt idx="56">
                  <c:v>7.56</c:v>
                </c:pt>
                <c:pt idx="57">
                  <c:v>7.57</c:v>
                </c:pt>
                <c:pt idx="58">
                  <c:v>7.58</c:v>
                </c:pt>
                <c:pt idx="59">
                  <c:v>7.59</c:v>
                </c:pt>
                <c:pt idx="60">
                  <c:v>7.6</c:v>
                </c:pt>
                <c:pt idx="61">
                  <c:v>7.61</c:v>
                </c:pt>
                <c:pt idx="62">
                  <c:v>7.62</c:v>
                </c:pt>
                <c:pt idx="63">
                  <c:v>7.63</c:v>
                </c:pt>
                <c:pt idx="64">
                  <c:v>7.64</c:v>
                </c:pt>
                <c:pt idx="65">
                  <c:v>7.65</c:v>
                </c:pt>
                <c:pt idx="66">
                  <c:v>7.66</c:v>
                </c:pt>
                <c:pt idx="67">
                  <c:v>7.67</c:v>
                </c:pt>
                <c:pt idx="68">
                  <c:v>7.68</c:v>
                </c:pt>
                <c:pt idx="69">
                  <c:v>7.69</c:v>
                </c:pt>
                <c:pt idx="70">
                  <c:v>7.7</c:v>
                </c:pt>
                <c:pt idx="71">
                  <c:v>7.71</c:v>
                </c:pt>
                <c:pt idx="72">
                  <c:v>7.72</c:v>
                </c:pt>
                <c:pt idx="73">
                  <c:v>7.73</c:v>
                </c:pt>
                <c:pt idx="74">
                  <c:v>7.74</c:v>
                </c:pt>
                <c:pt idx="75">
                  <c:v>7.75</c:v>
                </c:pt>
                <c:pt idx="76">
                  <c:v>7.76</c:v>
                </c:pt>
                <c:pt idx="77">
                  <c:v>7.77</c:v>
                </c:pt>
                <c:pt idx="78">
                  <c:v>7.78</c:v>
                </c:pt>
                <c:pt idx="79">
                  <c:v>7.79</c:v>
                </c:pt>
                <c:pt idx="80">
                  <c:v>7.8</c:v>
                </c:pt>
                <c:pt idx="81">
                  <c:v>7.81</c:v>
                </c:pt>
                <c:pt idx="82">
                  <c:v>7.82</c:v>
                </c:pt>
                <c:pt idx="83">
                  <c:v>7.83</c:v>
                </c:pt>
                <c:pt idx="84">
                  <c:v>7.84</c:v>
                </c:pt>
                <c:pt idx="85">
                  <c:v>7.85</c:v>
                </c:pt>
                <c:pt idx="86">
                  <c:v>7.86</c:v>
                </c:pt>
                <c:pt idx="87">
                  <c:v>7.87</c:v>
                </c:pt>
                <c:pt idx="88">
                  <c:v>7.88</c:v>
                </c:pt>
                <c:pt idx="89">
                  <c:v>7.89</c:v>
                </c:pt>
                <c:pt idx="90">
                  <c:v>7.9</c:v>
                </c:pt>
                <c:pt idx="91">
                  <c:v>7.91</c:v>
                </c:pt>
                <c:pt idx="92">
                  <c:v>7.92</c:v>
                </c:pt>
                <c:pt idx="93">
                  <c:v>7.93</c:v>
                </c:pt>
                <c:pt idx="94">
                  <c:v>7.94</c:v>
                </c:pt>
                <c:pt idx="95">
                  <c:v>7.95</c:v>
                </c:pt>
                <c:pt idx="96">
                  <c:v>7.96</c:v>
                </c:pt>
                <c:pt idx="97">
                  <c:v>7.97</c:v>
                </c:pt>
                <c:pt idx="98">
                  <c:v>7.98</c:v>
                </c:pt>
                <c:pt idx="99">
                  <c:v>7.99</c:v>
                </c:pt>
                <c:pt idx="100">
                  <c:v>8</c:v>
                </c:pt>
                <c:pt idx="101">
                  <c:v>8.01</c:v>
                </c:pt>
                <c:pt idx="102">
                  <c:v>8.02</c:v>
                </c:pt>
                <c:pt idx="103">
                  <c:v>8.0299999999999994</c:v>
                </c:pt>
                <c:pt idx="104">
                  <c:v>8.0399999999999991</c:v>
                </c:pt>
                <c:pt idx="105">
                  <c:v>8.0500000000000007</c:v>
                </c:pt>
                <c:pt idx="106">
                  <c:v>8.06</c:v>
                </c:pt>
                <c:pt idx="107">
                  <c:v>8.07</c:v>
                </c:pt>
                <c:pt idx="108">
                  <c:v>8.08</c:v>
                </c:pt>
                <c:pt idx="109">
                  <c:v>8.09</c:v>
                </c:pt>
                <c:pt idx="110">
                  <c:v>8.1</c:v>
                </c:pt>
                <c:pt idx="111">
                  <c:v>8.11</c:v>
                </c:pt>
                <c:pt idx="112">
                  <c:v>8.1199999999999992</c:v>
                </c:pt>
                <c:pt idx="113">
                  <c:v>8.1300000000000008</c:v>
                </c:pt>
                <c:pt idx="114">
                  <c:v>8.14</c:v>
                </c:pt>
                <c:pt idx="115">
                  <c:v>8.15</c:v>
                </c:pt>
                <c:pt idx="116">
                  <c:v>8.16</c:v>
                </c:pt>
                <c:pt idx="117">
                  <c:v>8.17</c:v>
                </c:pt>
                <c:pt idx="118">
                  <c:v>8.18</c:v>
                </c:pt>
                <c:pt idx="119">
                  <c:v>8.19</c:v>
                </c:pt>
                <c:pt idx="120">
                  <c:v>8.1999999999999993</c:v>
                </c:pt>
                <c:pt idx="121">
                  <c:v>8.2100000000000009</c:v>
                </c:pt>
                <c:pt idx="122">
                  <c:v>8.2200000000000006</c:v>
                </c:pt>
                <c:pt idx="123">
                  <c:v>8.23</c:v>
                </c:pt>
                <c:pt idx="124">
                  <c:v>8.24</c:v>
                </c:pt>
                <c:pt idx="125">
                  <c:v>8.25</c:v>
                </c:pt>
                <c:pt idx="126">
                  <c:v>8.26</c:v>
                </c:pt>
                <c:pt idx="127">
                  <c:v>8.27</c:v>
                </c:pt>
                <c:pt idx="128">
                  <c:v>8.2799999999999994</c:v>
                </c:pt>
                <c:pt idx="129">
                  <c:v>8.2899999999999991</c:v>
                </c:pt>
                <c:pt idx="130">
                  <c:v>8.3000000000000007</c:v>
                </c:pt>
                <c:pt idx="131">
                  <c:v>8.31</c:v>
                </c:pt>
                <c:pt idx="132">
                  <c:v>8.32</c:v>
                </c:pt>
                <c:pt idx="133">
                  <c:v>8.33</c:v>
                </c:pt>
                <c:pt idx="134">
                  <c:v>8.34</c:v>
                </c:pt>
                <c:pt idx="135">
                  <c:v>8.35</c:v>
                </c:pt>
                <c:pt idx="136">
                  <c:v>8.36</c:v>
                </c:pt>
                <c:pt idx="137">
                  <c:v>8.3699999999999992</c:v>
                </c:pt>
                <c:pt idx="138">
                  <c:v>8.3800000000000008</c:v>
                </c:pt>
                <c:pt idx="139">
                  <c:v>8.39</c:v>
                </c:pt>
                <c:pt idx="140">
                  <c:v>8.4</c:v>
                </c:pt>
                <c:pt idx="141">
                  <c:v>8.41</c:v>
                </c:pt>
                <c:pt idx="142">
                  <c:v>8.42</c:v>
                </c:pt>
                <c:pt idx="143">
                  <c:v>8.43</c:v>
                </c:pt>
                <c:pt idx="144">
                  <c:v>8.44</c:v>
                </c:pt>
                <c:pt idx="145">
                  <c:v>8.4499999999999993</c:v>
                </c:pt>
                <c:pt idx="146">
                  <c:v>8.4600000000000009</c:v>
                </c:pt>
                <c:pt idx="147">
                  <c:v>8.4700000000000006</c:v>
                </c:pt>
                <c:pt idx="148">
                  <c:v>8.48</c:v>
                </c:pt>
                <c:pt idx="149">
                  <c:v>8.49</c:v>
                </c:pt>
                <c:pt idx="150">
                  <c:v>8.5</c:v>
                </c:pt>
                <c:pt idx="151">
                  <c:v>8.51</c:v>
                </c:pt>
                <c:pt idx="152">
                  <c:v>8.52</c:v>
                </c:pt>
                <c:pt idx="153">
                  <c:v>8.5299999999999994</c:v>
                </c:pt>
                <c:pt idx="154">
                  <c:v>8.5399999999999991</c:v>
                </c:pt>
                <c:pt idx="155">
                  <c:v>8.5500000000000007</c:v>
                </c:pt>
                <c:pt idx="156">
                  <c:v>8.56</c:v>
                </c:pt>
                <c:pt idx="157">
                  <c:v>8.57</c:v>
                </c:pt>
                <c:pt idx="158">
                  <c:v>8.58</c:v>
                </c:pt>
                <c:pt idx="159">
                  <c:v>8.59</c:v>
                </c:pt>
                <c:pt idx="160">
                  <c:v>8.6</c:v>
                </c:pt>
                <c:pt idx="161">
                  <c:v>8.61</c:v>
                </c:pt>
                <c:pt idx="162">
                  <c:v>8.6199999999999992</c:v>
                </c:pt>
                <c:pt idx="163">
                  <c:v>8.6300000000000008</c:v>
                </c:pt>
                <c:pt idx="164">
                  <c:v>8.64</c:v>
                </c:pt>
                <c:pt idx="165">
                  <c:v>8.65</c:v>
                </c:pt>
                <c:pt idx="166">
                  <c:v>8.66</c:v>
                </c:pt>
                <c:pt idx="167">
                  <c:v>8.67</c:v>
                </c:pt>
                <c:pt idx="168">
                  <c:v>8.68</c:v>
                </c:pt>
                <c:pt idx="169">
                  <c:v>8.69</c:v>
                </c:pt>
                <c:pt idx="170">
                  <c:v>8.6999999999999993</c:v>
                </c:pt>
                <c:pt idx="171">
                  <c:v>8.7100000000000009</c:v>
                </c:pt>
                <c:pt idx="172">
                  <c:v>8.7200000000000006</c:v>
                </c:pt>
                <c:pt idx="173">
                  <c:v>8.73</c:v>
                </c:pt>
                <c:pt idx="174">
                  <c:v>8.74</c:v>
                </c:pt>
                <c:pt idx="175">
                  <c:v>8.75</c:v>
                </c:pt>
                <c:pt idx="176">
                  <c:v>8.76</c:v>
                </c:pt>
                <c:pt idx="177">
                  <c:v>8.77</c:v>
                </c:pt>
                <c:pt idx="178">
                  <c:v>8.7799999999999994</c:v>
                </c:pt>
                <c:pt idx="179">
                  <c:v>8.7899999999999991</c:v>
                </c:pt>
                <c:pt idx="180">
                  <c:v>8.8000000000000007</c:v>
                </c:pt>
                <c:pt idx="181">
                  <c:v>8.81</c:v>
                </c:pt>
                <c:pt idx="182">
                  <c:v>8.82</c:v>
                </c:pt>
                <c:pt idx="183">
                  <c:v>8.83</c:v>
                </c:pt>
                <c:pt idx="184">
                  <c:v>8.84</c:v>
                </c:pt>
                <c:pt idx="185">
                  <c:v>8.85</c:v>
                </c:pt>
                <c:pt idx="186">
                  <c:v>8.86</c:v>
                </c:pt>
                <c:pt idx="187">
                  <c:v>8.8699999999999992</c:v>
                </c:pt>
                <c:pt idx="188">
                  <c:v>8.8800000000000008</c:v>
                </c:pt>
                <c:pt idx="189">
                  <c:v>8.89</c:v>
                </c:pt>
                <c:pt idx="190">
                  <c:v>8.9</c:v>
                </c:pt>
                <c:pt idx="191">
                  <c:v>8.91</c:v>
                </c:pt>
                <c:pt idx="192">
                  <c:v>8.92</c:v>
                </c:pt>
                <c:pt idx="193">
                  <c:v>8.93</c:v>
                </c:pt>
                <c:pt idx="194">
                  <c:v>8.94</c:v>
                </c:pt>
                <c:pt idx="195">
                  <c:v>8.9499999999999993</c:v>
                </c:pt>
                <c:pt idx="196">
                  <c:v>8.9600000000000009</c:v>
                </c:pt>
                <c:pt idx="197">
                  <c:v>8.9700000000000006</c:v>
                </c:pt>
                <c:pt idx="198">
                  <c:v>8.98</c:v>
                </c:pt>
                <c:pt idx="199">
                  <c:v>8.99</c:v>
                </c:pt>
                <c:pt idx="200">
                  <c:v>9</c:v>
                </c:pt>
                <c:pt idx="201">
                  <c:v>9.01</c:v>
                </c:pt>
                <c:pt idx="202">
                  <c:v>9.02</c:v>
                </c:pt>
                <c:pt idx="203">
                  <c:v>9.0299999999999994</c:v>
                </c:pt>
                <c:pt idx="204">
                  <c:v>9.0399999999999991</c:v>
                </c:pt>
                <c:pt idx="205">
                  <c:v>9.0500000000000007</c:v>
                </c:pt>
                <c:pt idx="206">
                  <c:v>9.06</c:v>
                </c:pt>
                <c:pt idx="207">
                  <c:v>9.07</c:v>
                </c:pt>
                <c:pt idx="208">
                  <c:v>9.08</c:v>
                </c:pt>
                <c:pt idx="209">
                  <c:v>9.09</c:v>
                </c:pt>
                <c:pt idx="210">
                  <c:v>9.1</c:v>
                </c:pt>
                <c:pt idx="211">
                  <c:v>9.11</c:v>
                </c:pt>
                <c:pt idx="212">
                  <c:v>9.1199999999999992</c:v>
                </c:pt>
                <c:pt idx="213">
                  <c:v>9.1300000000000008</c:v>
                </c:pt>
                <c:pt idx="214">
                  <c:v>9.14</c:v>
                </c:pt>
                <c:pt idx="215">
                  <c:v>9.15</c:v>
                </c:pt>
                <c:pt idx="216">
                  <c:v>9.16</c:v>
                </c:pt>
                <c:pt idx="217">
                  <c:v>9.17</c:v>
                </c:pt>
                <c:pt idx="218">
                  <c:v>9.18</c:v>
                </c:pt>
                <c:pt idx="219">
                  <c:v>9.19</c:v>
                </c:pt>
                <c:pt idx="220">
                  <c:v>9.1999999999999993</c:v>
                </c:pt>
                <c:pt idx="221">
                  <c:v>9.2100000000000009</c:v>
                </c:pt>
                <c:pt idx="222">
                  <c:v>9.2200000000000006</c:v>
                </c:pt>
                <c:pt idx="223">
                  <c:v>9.23</c:v>
                </c:pt>
                <c:pt idx="224">
                  <c:v>9.24</c:v>
                </c:pt>
                <c:pt idx="225">
                  <c:v>9.25</c:v>
                </c:pt>
                <c:pt idx="226">
                  <c:v>9.26</c:v>
                </c:pt>
                <c:pt idx="227">
                  <c:v>9.27</c:v>
                </c:pt>
                <c:pt idx="228">
                  <c:v>9.2799999999999994</c:v>
                </c:pt>
                <c:pt idx="229">
                  <c:v>9.2899999999999991</c:v>
                </c:pt>
                <c:pt idx="230">
                  <c:v>9.3000000000000007</c:v>
                </c:pt>
                <c:pt idx="231">
                  <c:v>9.31</c:v>
                </c:pt>
                <c:pt idx="232">
                  <c:v>9.32</c:v>
                </c:pt>
                <c:pt idx="233">
                  <c:v>9.33</c:v>
                </c:pt>
                <c:pt idx="234">
                  <c:v>9.34</c:v>
                </c:pt>
                <c:pt idx="235">
                  <c:v>9.35</c:v>
                </c:pt>
                <c:pt idx="236">
                  <c:v>9.36</c:v>
                </c:pt>
                <c:pt idx="237">
                  <c:v>9.3699999999999992</c:v>
                </c:pt>
                <c:pt idx="238">
                  <c:v>9.3800000000000008</c:v>
                </c:pt>
                <c:pt idx="239">
                  <c:v>9.39</c:v>
                </c:pt>
                <c:pt idx="240">
                  <c:v>9.4</c:v>
                </c:pt>
                <c:pt idx="241">
                  <c:v>9.41</c:v>
                </c:pt>
                <c:pt idx="242">
                  <c:v>9.42</c:v>
                </c:pt>
                <c:pt idx="243">
                  <c:v>9.43</c:v>
                </c:pt>
                <c:pt idx="244">
                  <c:v>9.44</c:v>
                </c:pt>
                <c:pt idx="245">
                  <c:v>9.4499999999999993</c:v>
                </c:pt>
                <c:pt idx="246">
                  <c:v>9.4600000000000009</c:v>
                </c:pt>
                <c:pt idx="247">
                  <c:v>9.4700000000000006</c:v>
                </c:pt>
                <c:pt idx="248">
                  <c:v>9.48</c:v>
                </c:pt>
                <c:pt idx="249">
                  <c:v>9.49</c:v>
                </c:pt>
                <c:pt idx="250">
                  <c:v>9.5</c:v>
                </c:pt>
                <c:pt idx="251">
                  <c:v>9.51</c:v>
                </c:pt>
                <c:pt idx="252">
                  <c:v>9.52</c:v>
                </c:pt>
                <c:pt idx="253">
                  <c:v>9.5299999999999994</c:v>
                </c:pt>
                <c:pt idx="254">
                  <c:v>9.5399999999999991</c:v>
                </c:pt>
                <c:pt idx="255">
                  <c:v>9.5500000000000007</c:v>
                </c:pt>
                <c:pt idx="256">
                  <c:v>9.56</c:v>
                </c:pt>
                <c:pt idx="257">
                  <c:v>9.57</c:v>
                </c:pt>
                <c:pt idx="258">
                  <c:v>9.58</c:v>
                </c:pt>
                <c:pt idx="259">
                  <c:v>9.59</c:v>
                </c:pt>
                <c:pt idx="260">
                  <c:v>9.6</c:v>
                </c:pt>
                <c:pt idx="261">
                  <c:v>9.61</c:v>
                </c:pt>
                <c:pt idx="262">
                  <c:v>9.6199999999999992</c:v>
                </c:pt>
                <c:pt idx="263">
                  <c:v>9.6300000000000008</c:v>
                </c:pt>
                <c:pt idx="264">
                  <c:v>9.64</c:v>
                </c:pt>
                <c:pt idx="265">
                  <c:v>9.65</c:v>
                </c:pt>
                <c:pt idx="266">
                  <c:v>9.66</c:v>
                </c:pt>
                <c:pt idx="267">
                  <c:v>9.67</c:v>
                </c:pt>
                <c:pt idx="268">
                  <c:v>9.68</c:v>
                </c:pt>
                <c:pt idx="269">
                  <c:v>9.69</c:v>
                </c:pt>
                <c:pt idx="270">
                  <c:v>9.6999999999999993</c:v>
                </c:pt>
                <c:pt idx="271">
                  <c:v>9.7100000000000009</c:v>
                </c:pt>
                <c:pt idx="272">
                  <c:v>9.7200000000000006</c:v>
                </c:pt>
                <c:pt idx="273">
                  <c:v>9.73</c:v>
                </c:pt>
                <c:pt idx="274">
                  <c:v>9.74</c:v>
                </c:pt>
                <c:pt idx="275">
                  <c:v>9.75</c:v>
                </c:pt>
                <c:pt idx="276">
                  <c:v>9.76</c:v>
                </c:pt>
                <c:pt idx="277">
                  <c:v>9.77</c:v>
                </c:pt>
                <c:pt idx="278">
                  <c:v>9.7799999999999994</c:v>
                </c:pt>
                <c:pt idx="279">
                  <c:v>9.7899999999999991</c:v>
                </c:pt>
                <c:pt idx="280">
                  <c:v>9.8000000000000007</c:v>
                </c:pt>
                <c:pt idx="281">
                  <c:v>9.81</c:v>
                </c:pt>
                <c:pt idx="282">
                  <c:v>9.82</c:v>
                </c:pt>
                <c:pt idx="283">
                  <c:v>9.83</c:v>
                </c:pt>
                <c:pt idx="284">
                  <c:v>9.84</c:v>
                </c:pt>
                <c:pt idx="285">
                  <c:v>9.85</c:v>
                </c:pt>
                <c:pt idx="286">
                  <c:v>9.86</c:v>
                </c:pt>
                <c:pt idx="287">
                  <c:v>9.8699999999999992</c:v>
                </c:pt>
                <c:pt idx="288">
                  <c:v>9.8800000000000008</c:v>
                </c:pt>
                <c:pt idx="289">
                  <c:v>9.89</c:v>
                </c:pt>
                <c:pt idx="290">
                  <c:v>9.9</c:v>
                </c:pt>
                <c:pt idx="291">
                  <c:v>9.91</c:v>
                </c:pt>
                <c:pt idx="292">
                  <c:v>9.92</c:v>
                </c:pt>
                <c:pt idx="293">
                  <c:v>9.93</c:v>
                </c:pt>
                <c:pt idx="294">
                  <c:v>9.94</c:v>
                </c:pt>
                <c:pt idx="295">
                  <c:v>9.9499999999999993</c:v>
                </c:pt>
                <c:pt idx="296">
                  <c:v>9.9600000000000009</c:v>
                </c:pt>
                <c:pt idx="297">
                  <c:v>9.9700000000000006</c:v>
                </c:pt>
                <c:pt idx="298">
                  <c:v>9.98</c:v>
                </c:pt>
                <c:pt idx="299">
                  <c:v>9.99</c:v>
                </c:pt>
                <c:pt idx="300">
                  <c:v>10</c:v>
                </c:pt>
                <c:pt idx="301">
                  <c:v>10.01</c:v>
                </c:pt>
                <c:pt idx="302">
                  <c:v>10.02</c:v>
                </c:pt>
                <c:pt idx="303">
                  <c:v>10.029999999999999</c:v>
                </c:pt>
                <c:pt idx="304">
                  <c:v>10.039999999999999</c:v>
                </c:pt>
                <c:pt idx="305">
                  <c:v>10.050000000000001</c:v>
                </c:pt>
                <c:pt idx="306">
                  <c:v>10.06</c:v>
                </c:pt>
                <c:pt idx="307">
                  <c:v>10.07</c:v>
                </c:pt>
                <c:pt idx="308">
                  <c:v>10.08</c:v>
                </c:pt>
                <c:pt idx="309">
                  <c:v>10.09</c:v>
                </c:pt>
                <c:pt idx="310">
                  <c:v>10.1</c:v>
                </c:pt>
                <c:pt idx="311">
                  <c:v>10.11</c:v>
                </c:pt>
                <c:pt idx="312">
                  <c:v>10.119999999999999</c:v>
                </c:pt>
                <c:pt idx="313">
                  <c:v>10.130000000000001</c:v>
                </c:pt>
                <c:pt idx="314">
                  <c:v>10.14</c:v>
                </c:pt>
                <c:pt idx="315">
                  <c:v>10.15</c:v>
                </c:pt>
                <c:pt idx="316">
                  <c:v>10.16</c:v>
                </c:pt>
                <c:pt idx="317">
                  <c:v>10.17</c:v>
                </c:pt>
                <c:pt idx="318">
                  <c:v>10.18</c:v>
                </c:pt>
                <c:pt idx="319">
                  <c:v>10.19</c:v>
                </c:pt>
                <c:pt idx="320">
                  <c:v>10.199999999999999</c:v>
                </c:pt>
                <c:pt idx="321">
                  <c:v>10.210000000000001</c:v>
                </c:pt>
                <c:pt idx="322">
                  <c:v>10.220000000000001</c:v>
                </c:pt>
                <c:pt idx="323">
                  <c:v>10.23</c:v>
                </c:pt>
                <c:pt idx="324">
                  <c:v>10.24</c:v>
                </c:pt>
                <c:pt idx="325">
                  <c:v>10.25</c:v>
                </c:pt>
                <c:pt idx="326">
                  <c:v>10.26</c:v>
                </c:pt>
                <c:pt idx="327">
                  <c:v>10.27</c:v>
                </c:pt>
                <c:pt idx="328">
                  <c:v>10.28</c:v>
                </c:pt>
                <c:pt idx="329">
                  <c:v>10.29</c:v>
                </c:pt>
                <c:pt idx="330">
                  <c:v>10.3</c:v>
                </c:pt>
                <c:pt idx="331">
                  <c:v>10.31</c:v>
                </c:pt>
                <c:pt idx="332">
                  <c:v>10.32</c:v>
                </c:pt>
                <c:pt idx="333">
                  <c:v>10.33</c:v>
                </c:pt>
                <c:pt idx="334">
                  <c:v>10.34</c:v>
                </c:pt>
                <c:pt idx="335">
                  <c:v>10.35</c:v>
                </c:pt>
                <c:pt idx="336">
                  <c:v>10.36</c:v>
                </c:pt>
                <c:pt idx="337">
                  <c:v>10.37</c:v>
                </c:pt>
                <c:pt idx="338">
                  <c:v>10.38</c:v>
                </c:pt>
                <c:pt idx="339">
                  <c:v>10.39</c:v>
                </c:pt>
                <c:pt idx="340">
                  <c:v>10.4</c:v>
                </c:pt>
                <c:pt idx="341">
                  <c:v>10.41</c:v>
                </c:pt>
                <c:pt idx="342">
                  <c:v>10.42</c:v>
                </c:pt>
                <c:pt idx="343">
                  <c:v>10.43</c:v>
                </c:pt>
                <c:pt idx="344">
                  <c:v>10.44</c:v>
                </c:pt>
                <c:pt idx="345">
                  <c:v>10.45</c:v>
                </c:pt>
                <c:pt idx="346">
                  <c:v>10.46</c:v>
                </c:pt>
                <c:pt idx="347">
                  <c:v>10.47</c:v>
                </c:pt>
                <c:pt idx="348">
                  <c:v>10.48</c:v>
                </c:pt>
                <c:pt idx="349">
                  <c:v>10.49</c:v>
                </c:pt>
                <c:pt idx="350">
                  <c:v>10.5</c:v>
                </c:pt>
                <c:pt idx="351">
                  <c:v>10.51</c:v>
                </c:pt>
                <c:pt idx="352">
                  <c:v>10.52</c:v>
                </c:pt>
                <c:pt idx="353">
                  <c:v>10.53</c:v>
                </c:pt>
                <c:pt idx="354">
                  <c:v>10.54</c:v>
                </c:pt>
                <c:pt idx="355">
                  <c:v>10.55</c:v>
                </c:pt>
                <c:pt idx="356">
                  <c:v>10.56</c:v>
                </c:pt>
                <c:pt idx="357">
                  <c:v>10.57</c:v>
                </c:pt>
                <c:pt idx="358">
                  <c:v>10.58</c:v>
                </c:pt>
                <c:pt idx="359">
                  <c:v>10.59</c:v>
                </c:pt>
                <c:pt idx="360">
                  <c:v>10.6</c:v>
                </c:pt>
                <c:pt idx="361">
                  <c:v>10.61</c:v>
                </c:pt>
                <c:pt idx="362">
                  <c:v>10.62</c:v>
                </c:pt>
                <c:pt idx="363">
                  <c:v>10.63</c:v>
                </c:pt>
                <c:pt idx="364">
                  <c:v>10.64</c:v>
                </c:pt>
                <c:pt idx="365">
                  <c:v>10.65</c:v>
                </c:pt>
                <c:pt idx="366">
                  <c:v>10.66</c:v>
                </c:pt>
                <c:pt idx="367">
                  <c:v>10.67</c:v>
                </c:pt>
                <c:pt idx="368">
                  <c:v>10.68</c:v>
                </c:pt>
                <c:pt idx="369">
                  <c:v>10.69</c:v>
                </c:pt>
                <c:pt idx="370">
                  <c:v>10.7</c:v>
                </c:pt>
                <c:pt idx="371">
                  <c:v>10.71</c:v>
                </c:pt>
                <c:pt idx="372">
                  <c:v>10.72</c:v>
                </c:pt>
                <c:pt idx="373">
                  <c:v>10.73</c:v>
                </c:pt>
                <c:pt idx="374">
                  <c:v>10.74</c:v>
                </c:pt>
                <c:pt idx="375">
                  <c:v>10.75</c:v>
                </c:pt>
                <c:pt idx="376">
                  <c:v>10.76</c:v>
                </c:pt>
                <c:pt idx="377">
                  <c:v>10.77</c:v>
                </c:pt>
                <c:pt idx="378">
                  <c:v>10.78</c:v>
                </c:pt>
                <c:pt idx="379">
                  <c:v>10.79</c:v>
                </c:pt>
                <c:pt idx="380">
                  <c:v>10.8</c:v>
                </c:pt>
                <c:pt idx="381">
                  <c:v>10.81</c:v>
                </c:pt>
                <c:pt idx="382">
                  <c:v>10.82</c:v>
                </c:pt>
                <c:pt idx="383">
                  <c:v>10.83</c:v>
                </c:pt>
                <c:pt idx="384">
                  <c:v>10.84</c:v>
                </c:pt>
                <c:pt idx="385">
                  <c:v>10.85</c:v>
                </c:pt>
                <c:pt idx="386">
                  <c:v>10.86</c:v>
                </c:pt>
                <c:pt idx="387">
                  <c:v>10.87</c:v>
                </c:pt>
                <c:pt idx="388">
                  <c:v>10.88</c:v>
                </c:pt>
                <c:pt idx="389">
                  <c:v>10.89</c:v>
                </c:pt>
                <c:pt idx="390">
                  <c:v>10.9</c:v>
                </c:pt>
                <c:pt idx="391">
                  <c:v>10.91</c:v>
                </c:pt>
                <c:pt idx="392">
                  <c:v>10.92</c:v>
                </c:pt>
                <c:pt idx="393">
                  <c:v>10.93</c:v>
                </c:pt>
                <c:pt idx="394">
                  <c:v>10.94</c:v>
                </c:pt>
                <c:pt idx="395">
                  <c:v>10.95</c:v>
                </c:pt>
                <c:pt idx="396">
                  <c:v>10.96</c:v>
                </c:pt>
                <c:pt idx="397">
                  <c:v>10.97</c:v>
                </c:pt>
                <c:pt idx="398">
                  <c:v>10.98</c:v>
                </c:pt>
                <c:pt idx="399">
                  <c:v>10.99</c:v>
                </c:pt>
                <c:pt idx="400">
                  <c:v>11</c:v>
                </c:pt>
                <c:pt idx="401">
                  <c:v>11.01</c:v>
                </c:pt>
                <c:pt idx="402">
                  <c:v>11.02</c:v>
                </c:pt>
                <c:pt idx="403">
                  <c:v>11.03</c:v>
                </c:pt>
                <c:pt idx="404">
                  <c:v>11.04</c:v>
                </c:pt>
                <c:pt idx="405">
                  <c:v>11.05</c:v>
                </c:pt>
                <c:pt idx="406">
                  <c:v>11.06</c:v>
                </c:pt>
                <c:pt idx="407">
                  <c:v>11.07</c:v>
                </c:pt>
                <c:pt idx="408">
                  <c:v>11.08</c:v>
                </c:pt>
                <c:pt idx="409">
                  <c:v>11.09</c:v>
                </c:pt>
                <c:pt idx="410">
                  <c:v>11.1</c:v>
                </c:pt>
                <c:pt idx="411">
                  <c:v>11.11</c:v>
                </c:pt>
                <c:pt idx="412">
                  <c:v>11.12</c:v>
                </c:pt>
                <c:pt idx="413">
                  <c:v>11.13</c:v>
                </c:pt>
                <c:pt idx="414">
                  <c:v>11.14</c:v>
                </c:pt>
                <c:pt idx="415">
                  <c:v>11.15</c:v>
                </c:pt>
                <c:pt idx="416">
                  <c:v>11.16</c:v>
                </c:pt>
                <c:pt idx="417">
                  <c:v>11.17</c:v>
                </c:pt>
                <c:pt idx="418">
                  <c:v>11.18</c:v>
                </c:pt>
                <c:pt idx="419">
                  <c:v>11.19</c:v>
                </c:pt>
                <c:pt idx="420">
                  <c:v>11.2</c:v>
                </c:pt>
                <c:pt idx="421">
                  <c:v>11.21</c:v>
                </c:pt>
                <c:pt idx="422">
                  <c:v>11.22</c:v>
                </c:pt>
                <c:pt idx="423">
                  <c:v>11.23</c:v>
                </c:pt>
                <c:pt idx="424">
                  <c:v>11.24</c:v>
                </c:pt>
                <c:pt idx="425">
                  <c:v>11.25</c:v>
                </c:pt>
                <c:pt idx="426">
                  <c:v>11.26</c:v>
                </c:pt>
                <c:pt idx="427">
                  <c:v>11.27</c:v>
                </c:pt>
                <c:pt idx="428">
                  <c:v>11.28</c:v>
                </c:pt>
                <c:pt idx="429">
                  <c:v>11.29</c:v>
                </c:pt>
                <c:pt idx="430">
                  <c:v>11.3</c:v>
                </c:pt>
                <c:pt idx="431">
                  <c:v>11.31</c:v>
                </c:pt>
                <c:pt idx="432">
                  <c:v>11.32</c:v>
                </c:pt>
                <c:pt idx="433">
                  <c:v>11.33</c:v>
                </c:pt>
                <c:pt idx="434">
                  <c:v>11.34</c:v>
                </c:pt>
                <c:pt idx="435">
                  <c:v>11.35</c:v>
                </c:pt>
                <c:pt idx="436">
                  <c:v>11.36</c:v>
                </c:pt>
                <c:pt idx="437">
                  <c:v>11.37</c:v>
                </c:pt>
                <c:pt idx="438">
                  <c:v>11.38</c:v>
                </c:pt>
                <c:pt idx="439">
                  <c:v>11.39</c:v>
                </c:pt>
                <c:pt idx="440">
                  <c:v>11.4</c:v>
                </c:pt>
                <c:pt idx="441">
                  <c:v>11.41</c:v>
                </c:pt>
                <c:pt idx="442">
                  <c:v>11.42</c:v>
                </c:pt>
                <c:pt idx="443">
                  <c:v>11.43</c:v>
                </c:pt>
                <c:pt idx="444">
                  <c:v>11.44</c:v>
                </c:pt>
                <c:pt idx="445">
                  <c:v>11.45</c:v>
                </c:pt>
                <c:pt idx="446">
                  <c:v>11.46</c:v>
                </c:pt>
                <c:pt idx="447">
                  <c:v>11.47</c:v>
                </c:pt>
                <c:pt idx="448">
                  <c:v>11.48</c:v>
                </c:pt>
                <c:pt idx="449">
                  <c:v>11.49</c:v>
                </c:pt>
                <c:pt idx="450">
                  <c:v>11.5</c:v>
                </c:pt>
                <c:pt idx="451">
                  <c:v>11.51</c:v>
                </c:pt>
                <c:pt idx="452">
                  <c:v>11.52</c:v>
                </c:pt>
                <c:pt idx="453">
                  <c:v>11.53</c:v>
                </c:pt>
                <c:pt idx="454">
                  <c:v>11.54</c:v>
                </c:pt>
                <c:pt idx="455">
                  <c:v>11.55</c:v>
                </c:pt>
                <c:pt idx="456">
                  <c:v>11.56</c:v>
                </c:pt>
                <c:pt idx="457">
                  <c:v>11.57</c:v>
                </c:pt>
                <c:pt idx="458">
                  <c:v>11.58</c:v>
                </c:pt>
                <c:pt idx="459">
                  <c:v>11.59</c:v>
                </c:pt>
                <c:pt idx="460">
                  <c:v>11.6</c:v>
                </c:pt>
                <c:pt idx="461">
                  <c:v>11.61</c:v>
                </c:pt>
                <c:pt idx="462">
                  <c:v>11.62</c:v>
                </c:pt>
                <c:pt idx="463">
                  <c:v>11.63</c:v>
                </c:pt>
                <c:pt idx="464">
                  <c:v>11.64</c:v>
                </c:pt>
                <c:pt idx="465">
                  <c:v>11.65</c:v>
                </c:pt>
                <c:pt idx="466">
                  <c:v>11.66</c:v>
                </c:pt>
                <c:pt idx="467">
                  <c:v>11.67</c:v>
                </c:pt>
                <c:pt idx="468">
                  <c:v>11.68</c:v>
                </c:pt>
                <c:pt idx="469">
                  <c:v>11.69</c:v>
                </c:pt>
                <c:pt idx="470">
                  <c:v>11.7</c:v>
                </c:pt>
                <c:pt idx="471">
                  <c:v>11.71</c:v>
                </c:pt>
                <c:pt idx="472">
                  <c:v>11.72</c:v>
                </c:pt>
                <c:pt idx="473">
                  <c:v>11.73</c:v>
                </c:pt>
                <c:pt idx="474">
                  <c:v>11.74</c:v>
                </c:pt>
                <c:pt idx="475">
                  <c:v>11.75</c:v>
                </c:pt>
                <c:pt idx="476">
                  <c:v>11.76</c:v>
                </c:pt>
                <c:pt idx="477">
                  <c:v>11.77</c:v>
                </c:pt>
                <c:pt idx="478">
                  <c:v>11.78</c:v>
                </c:pt>
                <c:pt idx="479">
                  <c:v>11.79</c:v>
                </c:pt>
                <c:pt idx="480">
                  <c:v>11.8</c:v>
                </c:pt>
                <c:pt idx="481">
                  <c:v>11.81</c:v>
                </c:pt>
                <c:pt idx="482">
                  <c:v>11.82</c:v>
                </c:pt>
                <c:pt idx="483">
                  <c:v>11.83</c:v>
                </c:pt>
                <c:pt idx="484">
                  <c:v>11.84</c:v>
                </c:pt>
                <c:pt idx="485">
                  <c:v>11.85</c:v>
                </c:pt>
                <c:pt idx="486">
                  <c:v>11.86</c:v>
                </c:pt>
                <c:pt idx="487">
                  <c:v>11.87</c:v>
                </c:pt>
                <c:pt idx="488">
                  <c:v>11.88</c:v>
                </c:pt>
                <c:pt idx="489">
                  <c:v>11.89</c:v>
                </c:pt>
                <c:pt idx="490">
                  <c:v>11.9</c:v>
                </c:pt>
                <c:pt idx="491">
                  <c:v>11.91</c:v>
                </c:pt>
                <c:pt idx="492">
                  <c:v>11.92</c:v>
                </c:pt>
                <c:pt idx="493">
                  <c:v>11.93</c:v>
                </c:pt>
                <c:pt idx="494">
                  <c:v>11.94</c:v>
                </c:pt>
                <c:pt idx="495">
                  <c:v>11.95</c:v>
                </c:pt>
                <c:pt idx="496">
                  <c:v>11.96</c:v>
                </c:pt>
                <c:pt idx="497">
                  <c:v>11.97</c:v>
                </c:pt>
                <c:pt idx="498">
                  <c:v>11.98</c:v>
                </c:pt>
                <c:pt idx="499">
                  <c:v>11.99</c:v>
                </c:pt>
                <c:pt idx="500">
                  <c:v>12</c:v>
                </c:pt>
                <c:pt idx="501">
                  <c:v>12.01</c:v>
                </c:pt>
                <c:pt idx="502">
                  <c:v>12.02</c:v>
                </c:pt>
                <c:pt idx="503">
                  <c:v>12.03</c:v>
                </c:pt>
                <c:pt idx="504">
                  <c:v>12.04</c:v>
                </c:pt>
                <c:pt idx="505">
                  <c:v>12.05</c:v>
                </c:pt>
                <c:pt idx="506">
                  <c:v>12.06</c:v>
                </c:pt>
                <c:pt idx="507">
                  <c:v>12.07</c:v>
                </c:pt>
                <c:pt idx="508">
                  <c:v>12.08</c:v>
                </c:pt>
                <c:pt idx="509">
                  <c:v>12.09</c:v>
                </c:pt>
                <c:pt idx="510">
                  <c:v>12.1</c:v>
                </c:pt>
                <c:pt idx="511">
                  <c:v>12.11</c:v>
                </c:pt>
                <c:pt idx="512">
                  <c:v>12.12</c:v>
                </c:pt>
                <c:pt idx="513">
                  <c:v>12.13</c:v>
                </c:pt>
                <c:pt idx="514">
                  <c:v>12.14</c:v>
                </c:pt>
                <c:pt idx="515">
                  <c:v>12.15</c:v>
                </c:pt>
                <c:pt idx="516">
                  <c:v>12.16</c:v>
                </c:pt>
                <c:pt idx="517">
                  <c:v>12.17</c:v>
                </c:pt>
                <c:pt idx="518">
                  <c:v>12.18</c:v>
                </c:pt>
                <c:pt idx="519">
                  <c:v>12.19</c:v>
                </c:pt>
                <c:pt idx="520">
                  <c:v>12.2</c:v>
                </c:pt>
                <c:pt idx="521">
                  <c:v>12.21</c:v>
                </c:pt>
                <c:pt idx="522">
                  <c:v>12.22</c:v>
                </c:pt>
                <c:pt idx="523">
                  <c:v>12.23</c:v>
                </c:pt>
                <c:pt idx="524">
                  <c:v>12.24</c:v>
                </c:pt>
                <c:pt idx="525">
                  <c:v>12.25</c:v>
                </c:pt>
                <c:pt idx="526">
                  <c:v>12.26</c:v>
                </c:pt>
                <c:pt idx="527">
                  <c:v>12.27</c:v>
                </c:pt>
                <c:pt idx="528">
                  <c:v>12.28</c:v>
                </c:pt>
                <c:pt idx="529">
                  <c:v>12.29</c:v>
                </c:pt>
                <c:pt idx="530">
                  <c:v>12.3</c:v>
                </c:pt>
                <c:pt idx="531">
                  <c:v>12.31</c:v>
                </c:pt>
                <c:pt idx="532">
                  <c:v>12.32</c:v>
                </c:pt>
                <c:pt idx="533">
                  <c:v>12.33</c:v>
                </c:pt>
                <c:pt idx="534">
                  <c:v>12.34</c:v>
                </c:pt>
                <c:pt idx="535">
                  <c:v>12.35</c:v>
                </c:pt>
                <c:pt idx="536">
                  <c:v>12.36</c:v>
                </c:pt>
                <c:pt idx="537">
                  <c:v>12.37</c:v>
                </c:pt>
                <c:pt idx="538">
                  <c:v>12.38</c:v>
                </c:pt>
                <c:pt idx="539">
                  <c:v>12.39</c:v>
                </c:pt>
                <c:pt idx="540">
                  <c:v>12.4</c:v>
                </c:pt>
                <c:pt idx="541">
                  <c:v>12.41</c:v>
                </c:pt>
                <c:pt idx="542">
                  <c:v>12.42</c:v>
                </c:pt>
                <c:pt idx="543">
                  <c:v>12.43</c:v>
                </c:pt>
                <c:pt idx="544">
                  <c:v>12.44</c:v>
                </c:pt>
                <c:pt idx="545">
                  <c:v>12.45</c:v>
                </c:pt>
                <c:pt idx="546">
                  <c:v>12.46</c:v>
                </c:pt>
                <c:pt idx="547">
                  <c:v>12.47</c:v>
                </c:pt>
                <c:pt idx="548">
                  <c:v>12.48</c:v>
                </c:pt>
                <c:pt idx="549">
                  <c:v>12.49</c:v>
                </c:pt>
                <c:pt idx="550">
                  <c:v>12.5</c:v>
                </c:pt>
                <c:pt idx="551">
                  <c:v>12.51</c:v>
                </c:pt>
                <c:pt idx="552">
                  <c:v>12.52</c:v>
                </c:pt>
                <c:pt idx="553">
                  <c:v>12.53</c:v>
                </c:pt>
                <c:pt idx="554">
                  <c:v>12.54</c:v>
                </c:pt>
                <c:pt idx="555">
                  <c:v>12.55</c:v>
                </c:pt>
                <c:pt idx="556">
                  <c:v>12.56</c:v>
                </c:pt>
                <c:pt idx="557">
                  <c:v>12.57</c:v>
                </c:pt>
                <c:pt idx="558">
                  <c:v>12.58</c:v>
                </c:pt>
                <c:pt idx="559">
                  <c:v>12.59</c:v>
                </c:pt>
                <c:pt idx="560">
                  <c:v>12.6</c:v>
                </c:pt>
                <c:pt idx="561">
                  <c:v>12.61</c:v>
                </c:pt>
                <c:pt idx="562">
                  <c:v>12.62</c:v>
                </c:pt>
                <c:pt idx="563">
                  <c:v>12.63</c:v>
                </c:pt>
                <c:pt idx="564">
                  <c:v>12.64</c:v>
                </c:pt>
                <c:pt idx="565">
                  <c:v>12.65</c:v>
                </c:pt>
                <c:pt idx="566">
                  <c:v>12.66</c:v>
                </c:pt>
                <c:pt idx="567">
                  <c:v>12.67</c:v>
                </c:pt>
                <c:pt idx="568">
                  <c:v>12.68</c:v>
                </c:pt>
                <c:pt idx="569">
                  <c:v>12.69</c:v>
                </c:pt>
                <c:pt idx="570">
                  <c:v>12.7</c:v>
                </c:pt>
                <c:pt idx="571">
                  <c:v>12.71</c:v>
                </c:pt>
                <c:pt idx="572">
                  <c:v>12.72</c:v>
                </c:pt>
                <c:pt idx="573">
                  <c:v>12.73</c:v>
                </c:pt>
                <c:pt idx="574">
                  <c:v>12.74</c:v>
                </c:pt>
                <c:pt idx="575">
                  <c:v>12.75</c:v>
                </c:pt>
                <c:pt idx="576">
                  <c:v>12.76</c:v>
                </c:pt>
                <c:pt idx="577">
                  <c:v>12.77</c:v>
                </c:pt>
                <c:pt idx="578">
                  <c:v>12.78</c:v>
                </c:pt>
                <c:pt idx="579">
                  <c:v>12.79</c:v>
                </c:pt>
                <c:pt idx="580">
                  <c:v>12.8</c:v>
                </c:pt>
                <c:pt idx="581">
                  <c:v>12.81</c:v>
                </c:pt>
                <c:pt idx="582">
                  <c:v>12.82</c:v>
                </c:pt>
                <c:pt idx="583">
                  <c:v>12.83</c:v>
                </c:pt>
                <c:pt idx="584">
                  <c:v>12.84</c:v>
                </c:pt>
                <c:pt idx="585">
                  <c:v>12.85</c:v>
                </c:pt>
                <c:pt idx="586">
                  <c:v>12.86</c:v>
                </c:pt>
                <c:pt idx="587">
                  <c:v>12.87</c:v>
                </c:pt>
                <c:pt idx="588">
                  <c:v>12.88</c:v>
                </c:pt>
                <c:pt idx="589">
                  <c:v>12.89</c:v>
                </c:pt>
                <c:pt idx="590">
                  <c:v>12.9</c:v>
                </c:pt>
                <c:pt idx="591">
                  <c:v>12.91</c:v>
                </c:pt>
                <c:pt idx="592">
                  <c:v>12.92</c:v>
                </c:pt>
                <c:pt idx="593">
                  <c:v>12.93</c:v>
                </c:pt>
                <c:pt idx="594">
                  <c:v>12.94</c:v>
                </c:pt>
                <c:pt idx="595">
                  <c:v>12.95</c:v>
                </c:pt>
                <c:pt idx="596">
                  <c:v>12.96</c:v>
                </c:pt>
                <c:pt idx="597">
                  <c:v>12.97</c:v>
                </c:pt>
                <c:pt idx="598">
                  <c:v>12.98</c:v>
                </c:pt>
                <c:pt idx="599">
                  <c:v>12.99</c:v>
                </c:pt>
                <c:pt idx="600">
                  <c:v>13</c:v>
                </c:pt>
                <c:pt idx="601">
                  <c:v>13.01</c:v>
                </c:pt>
                <c:pt idx="602">
                  <c:v>13.02</c:v>
                </c:pt>
                <c:pt idx="603">
                  <c:v>13.03</c:v>
                </c:pt>
                <c:pt idx="604">
                  <c:v>13.04</c:v>
                </c:pt>
                <c:pt idx="605">
                  <c:v>13.05</c:v>
                </c:pt>
                <c:pt idx="606">
                  <c:v>13.06</c:v>
                </c:pt>
                <c:pt idx="607">
                  <c:v>13.07</c:v>
                </c:pt>
                <c:pt idx="608">
                  <c:v>13.08</c:v>
                </c:pt>
                <c:pt idx="609">
                  <c:v>13.09</c:v>
                </c:pt>
                <c:pt idx="610">
                  <c:v>13.1</c:v>
                </c:pt>
                <c:pt idx="611">
                  <c:v>13.11</c:v>
                </c:pt>
                <c:pt idx="612">
                  <c:v>13.12</c:v>
                </c:pt>
                <c:pt idx="613">
                  <c:v>13.13</c:v>
                </c:pt>
                <c:pt idx="614">
                  <c:v>13.14</c:v>
                </c:pt>
                <c:pt idx="615">
                  <c:v>13.15</c:v>
                </c:pt>
                <c:pt idx="616">
                  <c:v>13.16</c:v>
                </c:pt>
                <c:pt idx="617">
                  <c:v>13.17</c:v>
                </c:pt>
                <c:pt idx="618">
                  <c:v>13.18</c:v>
                </c:pt>
                <c:pt idx="619">
                  <c:v>13.19</c:v>
                </c:pt>
                <c:pt idx="620">
                  <c:v>13.2</c:v>
                </c:pt>
                <c:pt idx="621">
                  <c:v>13.21</c:v>
                </c:pt>
                <c:pt idx="622">
                  <c:v>13.22</c:v>
                </c:pt>
                <c:pt idx="623">
                  <c:v>13.23</c:v>
                </c:pt>
                <c:pt idx="624">
                  <c:v>13.24</c:v>
                </c:pt>
                <c:pt idx="625">
                  <c:v>13.25</c:v>
                </c:pt>
                <c:pt idx="626">
                  <c:v>13.26</c:v>
                </c:pt>
                <c:pt idx="627">
                  <c:v>13.27</c:v>
                </c:pt>
                <c:pt idx="628">
                  <c:v>13.28</c:v>
                </c:pt>
                <c:pt idx="629">
                  <c:v>13.29</c:v>
                </c:pt>
                <c:pt idx="630">
                  <c:v>13.3</c:v>
                </c:pt>
                <c:pt idx="631">
                  <c:v>13.31</c:v>
                </c:pt>
                <c:pt idx="632">
                  <c:v>13.32</c:v>
                </c:pt>
                <c:pt idx="633">
                  <c:v>13.33</c:v>
                </c:pt>
                <c:pt idx="634">
                  <c:v>13.34</c:v>
                </c:pt>
                <c:pt idx="635">
                  <c:v>13.35</c:v>
                </c:pt>
                <c:pt idx="636">
                  <c:v>13.36</c:v>
                </c:pt>
                <c:pt idx="637">
                  <c:v>13.37</c:v>
                </c:pt>
                <c:pt idx="638">
                  <c:v>13.38</c:v>
                </c:pt>
                <c:pt idx="639">
                  <c:v>13.39</c:v>
                </c:pt>
                <c:pt idx="640">
                  <c:v>13.4</c:v>
                </c:pt>
                <c:pt idx="641">
                  <c:v>13.41</c:v>
                </c:pt>
                <c:pt idx="642">
                  <c:v>13.42</c:v>
                </c:pt>
                <c:pt idx="643">
                  <c:v>13.43</c:v>
                </c:pt>
                <c:pt idx="644">
                  <c:v>13.44</c:v>
                </c:pt>
                <c:pt idx="645">
                  <c:v>13.45</c:v>
                </c:pt>
                <c:pt idx="646">
                  <c:v>13.46</c:v>
                </c:pt>
                <c:pt idx="647">
                  <c:v>13.47</c:v>
                </c:pt>
                <c:pt idx="648">
                  <c:v>13.48</c:v>
                </c:pt>
                <c:pt idx="649">
                  <c:v>13.49</c:v>
                </c:pt>
                <c:pt idx="650">
                  <c:v>13.5</c:v>
                </c:pt>
                <c:pt idx="651">
                  <c:v>13.51</c:v>
                </c:pt>
                <c:pt idx="652">
                  <c:v>13.52</c:v>
                </c:pt>
                <c:pt idx="653">
                  <c:v>13.53</c:v>
                </c:pt>
                <c:pt idx="654">
                  <c:v>13.54</c:v>
                </c:pt>
                <c:pt idx="655">
                  <c:v>13.55</c:v>
                </c:pt>
                <c:pt idx="656">
                  <c:v>13.56</c:v>
                </c:pt>
                <c:pt idx="657">
                  <c:v>13.57</c:v>
                </c:pt>
                <c:pt idx="658">
                  <c:v>13.58</c:v>
                </c:pt>
                <c:pt idx="659">
                  <c:v>13.59</c:v>
                </c:pt>
                <c:pt idx="660">
                  <c:v>13.6</c:v>
                </c:pt>
                <c:pt idx="661">
                  <c:v>13.61</c:v>
                </c:pt>
                <c:pt idx="662">
                  <c:v>13.62</c:v>
                </c:pt>
                <c:pt idx="663">
                  <c:v>13.63</c:v>
                </c:pt>
                <c:pt idx="664">
                  <c:v>13.64</c:v>
                </c:pt>
                <c:pt idx="665">
                  <c:v>13.65</c:v>
                </c:pt>
                <c:pt idx="666">
                  <c:v>13.66</c:v>
                </c:pt>
                <c:pt idx="667">
                  <c:v>13.67</c:v>
                </c:pt>
                <c:pt idx="668">
                  <c:v>13.68</c:v>
                </c:pt>
                <c:pt idx="669">
                  <c:v>13.69</c:v>
                </c:pt>
                <c:pt idx="670">
                  <c:v>13.7</c:v>
                </c:pt>
                <c:pt idx="671">
                  <c:v>13.71</c:v>
                </c:pt>
                <c:pt idx="672">
                  <c:v>13.72</c:v>
                </c:pt>
                <c:pt idx="673">
                  <c:v>13.73</c:v>
                </c:pt>
                <c:pt idx="674">
                  <c:v>13.74</c:v>
                </c:pt>
                <c:pt idx="675">
                  <c:v>13.75</c:v>
                </c:pt>
                <c:pt idx="676">
                  <c:v>13.76</c:v>
                </c:pt>
                <c:pt idx="677">
                  <c:v>13.77</c:v>
                </c:pt>
                <c:pt idx="678">
                  <c:v>13.78</c:v>
                </c:pt>
                <c:pt idx="679">
                  <c:v>13.79</c:v>
                </c:pt>
                <c:pt idx="680">
                  <c:v>13.8</c:v>
                </c:pt>
                <c:pt idx="681">
                  <c:v>13.81</c:v>
                </c:pt>
                <c:pt idx="682">
                  <c:v>13.82</c:v>
                </c:pt>
                <c:pt idx="683">
                  <c:v>13.83</c:v>
                </c:pt>
                <c:pt idx="684">
                  <c:v>13.84</c:v>
                </c:pt>
                <c:pt idx="685">
                  <c:v>13.85</c:v>
                </c:pt>
                <c:pt idx="686">
                  <c:v>13.86</c:v>
                </c:pt>
                <c:pt idx="687">
                  <c:v>13.87</c:v>
                </c:pt>
                <c:pt idx="688">
                  <c:v>13.88</c:v>
                </c:pt>
                <c:pt idx="689">
                  <c:v>13.89</c:v>
                </c:pt>
                <c:pt idx="690">
                  <c:v>13.9</c:v>
                </c:pt>
                <c:pt idx="691">
                  <c:v>13.91</c:v>
                </c:pt>
                <c:pt idx="692">
                  <c:v>13.92</c:v>
                </c:pt>
                <c:pt idx="693">
                  <c:v>13.93</c:v>
                </c:pt>
                <c:pt idx="694">
                  <c:v>13.94</c:v>
                </c:pt>
                <c:pt idx="695">
                  <c:v>13.95</c:v>
                </c:pt>
                <c:pt idx="696">
                  <c:v>13.96</c:v>
                </c:pt>
                <c:pt idx="697">
                  <c:v>13.97</c:v>
                </c:pt>
                <c:pt idx="698">
                  <c:v>13.98</c:v>
                </c:pt>
                <c:pt idx="699">
                  <c:v>13.99</c:v>
                </c:pt>
                <c:pt idx="700">
                  <c:v>14</c:v>
                </c:pt>
                <c:pt idx="701">
                  <c:v>14.01</c:v>
                </c:pt>
                <c:pt idx="702">
                  <c:v>14.02</c:v>
                </c:pt>
                <c:pt idx="703">
                  <c:v>14.03</c:v>
                </c:pt>
                <c:pt idx="704">
                  <c:v>14.04</c:v>
                </c:pt>
                <c:pt idx="705">
                  <c:v>14.05</c:v>
                </c:pt>
                <c:pt idx="706">
                  <c:v>14.06</c:v>
                </c:pt>
                <c:pt idx="707">
                  <c:v>14.07</c:v>
                </c:pt>
                <c:pt idx="708">
                  <c:v>14.08</c:v>
                </c:pt>
                <c:pt idx="709">
                  <c:v>14.09</c:v>
                </c:pt>
                <c:pt idx="710">
                  <c:v>14.1</c:v>
                </c:pt>
                <c:pt idx="711">
                  <c:v>14.11</c:v>
                </c:pt>
                <c:pt idx="712">
                  <c:v>14.12</c:v>
                </c:pt>
                <c:pt idx="713">
                  <c:v>14.13</c:v>
                </c:pt>
                <c:pt idx="714">
                  <c:v>14.14</c:v>
                </c:pt>
                <c:pt idx="715">
                  <c:v>14.15</c:v>
                </c:pt>
                <c:pt idx="716">
                  <c:v>14.16</c:v>
                </c:pt>
                <c:pt idx="717">
                  <c:v>14.17</c:v>
                </c:pt>
                <c:pt idx="718">
                  <c:v>14.18</c:v>
                </c:pt>
                <c:pt idx="719">
                  <c:v>14.19</c:v>
                </c:pt>
                <c:pt idx="720">
                  <c:v>14.2</c:v>
                </c:pt>
                <c:pt idx="721">
                  <c:v>14.21</c:v>
                </c:pt>
                <c:pt idx="722">
                  <c:v>14.22</c:v>
                </c:pt>
                <c:pt idx="723">
                  <c:v>14.23</c:v>
                </c:pt>
                <c:pt idx="724">
                  <c:v>14.24</c:v>
                </c:pt>
                <c:pt idx="725">
                  <c:v>14.25</c:v>
                </c:pt>
                <c:pt idx="726">
                  <c:v>14.26</c:v>
                </c:pt>
                <c:pt idx="727">
                  <c:v>14.27</c:v>
                </c:pt>
                <c:pt idx="728">
                  <c:v>14.28</c:v>
                </c:pt>
                <c:pt idx="729">
                  <c:v>14.29</c:v>
                </c:pt>
                <c:pt idx="730">
                  <c:v>14.3</c:v>
                </c:pt>
                <c:pt idx="731">
                  <c:v>14.31</c:v>
                </c:pt>
                <c:pt idx="732">
                  <c:v>14.32</c:v>
                </c:pt>
                <c:pt idx="733">
                  <c:v>14.33</c:v>
                </c:pt>
                <c:pt idx="734">
                  <c:v>14.34</c:v>
                </c:pt>
                <c:pt idx="735">
                  <c:v>14.35</c:v>
                </c:pt>
                <c:pt idx="736">
                  <c:v>14.36</c:v>
                </c:pt>
                <c:pt idx="737">
                  <c:v>14.37</c:v>
                </c:pt>
                <c:pt idx="738">
                  <c:v>14.38</c:v>
                </c:pt>
                <c:pt idx="739">
                  <c:v>14.39</c:v>
                </c:pt>
                <c:pt idx="740">
                  <c:v>14.4</c:v>
                </c:pt>
                <c:pt idx="741">
                  <c:v>14.41</c:v>
                </c:pt>
                <c:pt idx="742">
                  <c:v>14.42</c:v>
                </c:pt>
                <c:pt idx="743">
                  <c:v>14.43</c:v>
                </c:pt>
                <c:pt idx="744">
                  <c:v>14.44</c:v>
                </c:pt>
                <c:pt idx="745">
                  <c:v>14.45</c:v>
                </c:pt>
                <c:pt idx="746">
                  <c:v>14.46</c:v>
                </c:pt>
                <c:pt idx="747">
                  <c:v>14.47</c:v>
                </c:pt>
                <c:pt idx="748">
                  <c:v>14.48</c:v>
                </c:pt>
                <c:pt idx="749">
                  <c:v>14.49</c:v>
                </c:pt>
                <c:pt idx="750">
                  <c:v>14.5</c:v>
                </c:pt>
                <c:pt idx="751">
                  <c:v>14.51</c:v>
                </c:pt>
                <c:pt idx="752">
                  <c:v>14.52</c:v>
                </c:pt>
                <c:pt idx="753">
                  <c:v>14.53</c:v>
                </c:pt>
                <c:pt idx="754">
                  <c:v>14.54</c:v>
                </c:pt>
                <c:pt idx="755">
                  <c:v>14.55</c:v>
                </c:pt>
                <c:pt idx="756">
                  <c:v>14.56</c:v>
                </c:pt>
                <c:pt idx="757">
                  <c:v>14.57</c:v>
                </c:pt>
                <c:pt idx="758">
                  <c:v>14.58</c:v>
                </c:pt>
                <c:pt idx="759">
                  <c:v>14.59</c:v>
                </c:pt>
                <c:pt idx="760">
                  <c:v>14.6</c:v>
                </c:pt>
                <c:pt idx="761">
                  <c:v>14.61</c:v>
                </c:pt>
                <c:pt idx="762">
                  <c:v>14.62</c:v>
                </c:pt>
                <c:pt idx="763">
                  <c:v>14.63</c:v>
                </c:pt>
                <c:pt idx="764">
                  <c:v>14.64</c:v>
                </c:pt>
                <c:pt idx="765">
                  <c:v>14.65</c:v>
                </c:pt>
                <c:pt idx="766">
                  <c:v>14.66</c:v>
                </c:pt>
                <c:pt idx="767">
                  <c:v>14.67</c:v>
                </c:pt>
                <c:pt idx="768">
                  <c:v>14.68</c:v>
                </c:pt>
                <c:pt idx="769">
                  <c:v>14.69</c:v>
                </c:pt>
                <c:pt idx="770">
                  <c:v>14.7</c:v>
                </c:pt>
                <c:pt idx="771">
                  <c:v>14.71</c:v>
                </c:pt>
                <c:pt idx="772">
                  <c:v>14.72</c:v>
                </c:pt>
                <c:pt idx="773">
                  <c:v>14.73</c:v>
                </c:pt>
                <c:pt idx="774">
                  <c:v>14.74</c:v>
                </c:pt>
                <c:pt idx="775">
                  <c:v>14.75</c:v>
                </c:pt>
                <c:pt idx="776">
                  <c:v>14.76</c:v>
                </c:pt>
                <c:pt idx="777">
                  <c:v>14.77</c:v>
                </c:pt>
                <c:pt idx="778">
                  <c:v>14.78</c:v>
                </c:pt>
                <c:pt idx="779">
                  <c:v>14.79</c:v>
                </c:pt>
                <c:pt idx="780">
                  <c:v>14.8</c:v>
                </c:pt>
                <c:pt idx="781">
                  <c:v>14.81</c:v>
                </c:pt>
                <c:pt idx="782">
                  <c:v>14.82</c:v>
                </c:pt>
                <c:pt idx="783">
                  <c:v>14.83</c:v>
                </c:pt>
                <c:pt idx="784">
                  <c:v>14.84</c:v>
                </c:pt>
                <c:pt idx="785">
                  <c:v>14.85</c:v>
                </c:pt>
                <c:pt idx="786">
                  <c:v>14.86</c:v>
                </c:pt>
                <c:pt idx="787">
                  <c:v>14.87</c:v>
                </c:pt>
                <c:pt idx="788">
                  <c:v>14.88</c:v>
                </c:pt>
                <c:pt idx="789">
                  <c:v>14.89</c:v>
                </c:pt>
                <c:pt idx="790">
                  <c:v>14.9</c:v>
                </c:pt>
                <c:pt idx="791">
                  <c:v>14.91</c:v>
                </c:pt>
                <c:pt idx="792">
                  <c:v>14.92</c:v>
                </c:pt>
                <c:pt idx="793">
                  <c:v>14.93</c:v>
                </c:pt>
                <c:pt idx="794">
                  <c:v>14.94</c:v>
                </c:pt>
                <c:pt idx="795">
                  <c:v>14.95</c:v>
                </c:pt>
                <c:pt idx="796">
                  <c:v>14.96</c:v>
                </c:pt>
                <c:pt idx="797">
                  <c:v>14.97</c:v>
                </c:pt>
                <c:pt idx="798">
                  <c:v>14.98</c:v>
                </c:pt>
                <c:pt idx="799">
                  <c:v>14.99</c:v>
                </c:pt>
                <c:pt idx="800">
                  <c:v>15</c:v>
                </c:pt>
                <c:pt idx="801">
                  <c:v>15.01</c:v>
                </c:pt>
                <c:pt idx="802">
                  <c:v>15.02</c:v>
                </c:pt>
                <c:pt idx="803">
                  <c:v>15.03</c:v>
                </c:pt>
                <c:pt idx="804">
                  <c:v>15.04</c:v>
                </c:pt>
                <c:pt idx="805">
                  <c:v>15.05</c:v>
                </c:pt>
                <c:pt idx="806">
                  <c:v>15.06</c:v>
                </c:pt>
                <c:pt idx="807">
                  <c:v>15.07</c:v>
                </c:pt>
                <c:pt idx="808">
                  <c:v>15.08</c:v>
                </c:pt>
                <c:pt idx="809">
                  <c:v>15.09</c:v>
                </c:pt>
                <c:pt idx="810">
                  <c:v>15.1</c:v>
                </c:pt>
                <c:pt idx="811">
                  <c:v>15.11</c:v>
                </c:pt>
                <c:pt idx="812">
                  <c:v>15.12</c:v>
                </c:pt>
                <c:pt idx="813">
                  <c:v>15.13</c:v>
                </c:pt>
                <c:pt idx="814">
                  <c:v>15.14</c:v>
                </c:pt>
                <c:pt idx="815">
                  <c:v>15.15</c:v>
                </c:pt>
                <c:pt idx="816">
                  <c:v>15.16</c:v>
                </c:pt>
                <c:pt idx="817">
                  <c:v>15.17</c:v>
                </c:pt>
                <c:pt idx="818">
                  <c:v>15.18</c:v>
                </c:pt>
                <c:pt idx="819">
                  <c:v>15.19</c:v>
                </c:pt>
                <c:pt idx="820">
                  <c:v>15.2</c:v>
                </c:pt>
                <c:pt idx="821">
                  <c:v>15.21</c:v>
                </c:pt>
                <c:pt idx="822">
                  <c:v>15.22</c:v>
                </c:pt>
                <c:pt idx="823">
                  <c:v>15.23</c:v>
                </c:pt>
                <c:pt idx="824">
                  <c:v>15.24</c:v>
                </c:pt>
                <c:pt idx="825">
                  <c:v>15.25</c:v>
                </c:pt>
                <c:pt idx="826">
                  <c:v>15.26</c:v>
                </c:pt>
                <c:pt idx="827">
                  <c:v>15.27</c:v>
                </c:pt>
                <c:pt idx="828">
                  <c:v>15.28</c:v>
                </c:pt>
                <c:pt idx="829">
                  <c:v>15.29</c:v>
                </c:pt>
                <c:pt idx="830">
                  <c:v>15.3</c:v>
                </c:pt>
                <c:pt idx="831">
                  <c:v>15.31</c:v>
                </c:pt>
                <c:pt idx="832">
                  <c:v>15.32</c:v>
                </c:pt>
                <c:pt idx="833">
                  <c:v>15.33</c:v>
                </c:pt>
                <c:pt idx="834">
                  <c:v>15.34</c:v>
                </c:pt>
                <c:pt idx="835">
                  <c:v>15.35</c:v>
                </c:pt>
                <c:pt idx="836">
                  <c:v>15.36</c:v>
                </c:pt>
                <c:pt idx="837">
                  <c:v>15.37</c:v>
                </c:pt>
                <c:pt idx="838">
                  <c:v>15.38</c:v>
                </c:pt>
                <c:pt idx="839">
                  <c:v>15.39</c:v>
                </c:pt>
                <c:pt idx="840">
                  <c:v>15.4</c:v>
                </c:pt>
                <c:pt idx="841">
                  <c:v>15.41</c:v>
                </c:pt>
                <c:pt idx="842">
                  <c:v>15.42</c:v>
                </c:pt>
                <c:pt idx="843">
                  <c:v>15.43</c:v>
                </c:pt>
                <c:pt idx="844">
                  <c:v>15.44</c:v>
                </c:pt>
                <c:pt idx="845">
                  <c:v>15.45</c:v>
                </c:pt>
                <c:pt idx="846">
                  <c:v>15.46</c:v>
                </c:pt>
                <c:pt idx="847">
                  <c:v>15.47</c:v>
                </c:pt>
                <c:pt idx="848">
                  <c:v>15.48</c:v>
                </c:pt>
                <c:pt idx="849">
                  <c:v>15.49</c:v>
                </c:pt>
                <c:pt idx="850">
                  <c:v>15.5</c:v>
                </c:pt>
                <c:pt idx="851">
                  <c:v>15.51</c:v>
                </c:pt>
                <c:pt idx="852">
                  <c:v>15.52</c:v>
                </c:pt>
                <c:pt idx="853">
                  <c:v>15.53</c:v>
                </c:pt>
                <c:pt idx="854">
                  <c:v>15.54</c:v>
                </c:pt>
                <c:pt idx="855">
                  <c:v>15.55</c:v>
                </c:pt>
                <c:pt idx="856">
                  <c:v>15.56</c:v>
                </c:pt>
                <c:pt idx="857">
                  <c:v>15.57</c:v>
                </c:pt>
                <c:pt idx="858">
                  <c:v>15.58</c:v>
                </c:pt>
                <c:pt idx="859">
                  <c:v>15.59</c:v>
                </c:pt>
                <c:pt idx="860">
                  <c:v>15.6</c:v>
                </c:pt>
                <c:pt idx="861">
                  <c:v>15.61</c:v>
                </c:pt>
                <c:pt idx="862">
                  <c:v>15.62</c:v>
                </c:pt>
                <c:pt idx="863">
                  <c:v>15.63</c:v>
                </c:pt>
                <c:pt idx="864">
                  <c:v>15.64</c:v>
                </c:pt>
                <c:pt idx="865">
                  <c:v>15.65</c:v>
                </c:pt>
                <c:pt idx="866">
                  <c:v>15.66</c:v>
                </c:pt>
                <c:pt idx="867">
                  <c:v>15.67</c:v>
                </c:pt>
                <c:pt idx="868">
                  <c:v>15.68</c:v>
                </c:pt>
                <c:pt idx="869">
                  <c:v>15.69</c:v>
                </c:pt>
                <c:pt idx="870">
                  <c:v>15.7</c:v>
                </c:pt>
                <c:pt idx="871">
                  <c:v>15.71</c:v>
                </c:pt>
                <c:pt idx="872">
                  <c:v>15.72</c:v>
                </c:pt>
                <c:pt idx="873">
                  <c:v>15.73</c:v>
                </c:pt>
                <c:pt idx="874">
                  <c:v>15.74</c:v>
                </c:pt>
                <c:pt idx="875">
                  <c:v>15.75</c:v>
                </c:pt>
                <c:pt idx="876">
                  <c:v>15.76</c:v>
                </c:pt>
                <c:pt idx="877">
                  <c:v>15.77</c:v>
                </c:pt>
                <c:pt idx="878">
                  <c:v>15.78</c:v>
                </c:pt>
                <c:pt idx="879">
                  <c:v>15.79</c:v>
                </c:pt>
                <c:pt idx="880">
                  <c:v>15.8</c:v>
                </c:pt>
                <c:pt idx="881">
                  <c:v>15.81</c:v>
                </c:pt>
                <c:pt idx="882">
                  <c:v>15.82</c:v>
                </c:pt>
                <c:pt idx="883">
                  <c:v>15.83</c:v>
                </c:pt>
                <c:pt idx="884">
                  <c:v>15.84</c:v>
                </c:pt>
                <c:pt idx="885">
                  <c:v>15.85</c:v>
                </c:pt>
                <c:pt idx="886">
                  <c:v>15.86</c:v>
                </c:pt>
                <c:pt idx="887">
                  <c:v>15.87</c:v>
                </c:pt>
                <c:pt idx="888">
                  <c:v>15.88</c:v>
                </c:pt>
                <c:pt idx="889">
                  <c:v>15.89</c:v>
                </c:pt>
                <c:pt idx="890">
                  <c:v>15.9</c:v>
                </c:pt>
                <c:pt idx="891">
                  <c:v>15.91</c:v>
                </c:pt>
                <c:pt idx="892">
                  <c:v>15.92</c:v>
                </c:pt>
                <c:pt idx="893">
                  <c:v>15.93</c:v>
                </c:pt>
                <c:pt idx="894">
                  <c:v>15.94</c:v>
                </c:pt>
                <c:pt idx="895">
                  <c:v>15.95</c:v>
                </c:pt>
                <c:pt idx="896">
                  <c:v>15.96</c:v>
                </c:pt>
                <c:pt idx="897">
                  <c:v>15.97</c:v>
                </c:pt>
                <c:pt idx="898">
                  <c:v>15.98</c:v>
                </c:pt>
                <c:pt idx="899">
                  <c:v>15.99</c:v>
                </c:pt>
                <c:pt idx="900">
                  <c:v>16</c:v>
                </c:pt>
                <c:pt idx="901">
                  <c:v>16.010000000000002</c:v>
                </c:pt>
                <c:pt idx="902">
                  <c:v>16.02</c:v>
                </c:pt>
                <c:pt idx="903">
                  <c:v>16.03</c:v>
                </c:pt>
                <c:pt idx="904">
                  <c:v>16.04</c:v>
                </c:pt>
                <c:pt idx="905">
                  <c:v>16.05</c:v>
                </c:pt>
                <c:pt idx="906">
                  <c:v>16.059999999999999</c:v>
                </c:pt>
                <c:pt idx="907">
                  <c:v>16.07</c:v>
                </c:pt>
                <c:pt idx="908">
                  <c:v>16.079999999999998</c:v>
                </c:pt>
                <c:pt idx="909">
                  <c:v>16.09</c:v>
                </c:pt>
                <c:pt idx="910">
                  <c:v>16.100000000000001</c:v>
                </c:pt>
                <c:pt idx="911">
                  <c:v>16.11</c:v>
                </c:pt>
                <c:pt idx="912">
                  <c:v>16.12</c:v>
                </c:pt>
                <c:pt idx="913">
                  <c:v>16.13</c:v>
                </c:pt>
                <c:pt idx="914">
                  <c:v>16.14</c:v>
                </c:pt>
                <c:pt idx="915">
                  <c:v>16.149999999999999</c:v>
                </c:pt>
                <c:pt idx="916">
                  <c:v>16.16</c:v>
                </c:pt>
                <c:pt idx="917">
                  <c:v>16.170000000000002</c:v>
                </c:pt>
                <c:pt idx="918">
                  <c:v>16.18</c:v>
                </c:pt>
                <c:pt idx="919">
                  <c:v>16.190000000000001</c:v>
                </c:pt>
                <c:pt idx="920">
                  <c:v>16.2</c:v>
                </c:pt>
                <c:pt idx="921">
                  <c:v>16.21</c:v>
                </c:pt>
                <c:pt idx="922">
                  <c:v>16.22</c:v>
                </c:pt>
                <c:pt idx="923">
                  <c:v>16.23</c:v>
                </c:pt>
                <c:pt idx="924">
                  <c:v>16.239999999999998</c:v>
                </c:pt>
                <c:pt idx="925">
                  <c:v>16.25</c:v>
                </c:pt>
                <c:pt idx="926">
                  <c:v>16.260000000000002</c:v>
                </c:pt>
                <c:pt idx="927">
                  <c:v>16.27</c:v>
                </c:pt>
                <c:pt idx="928">
                  <c:v>16.28</c:v>
                </c:pt>
                <c:pt idx="929">
                  <c:v>16.29</c:v>
                </c:pt>
                <c:pt idx="930">
                  <c:v>16.3</c:v>
                </c:pt>
                <c:pt idx="931">
                  <c:v>16.309999999999999</c:v>
                </c:pt>
                <c:pt idx="932">
                  <c:v>16.32</c:v>
                </c:pt>
                <c:pt idx="933">
                  <c:v>16.329999999999998</c:v>
                </c:pt>
                <c:pt idx="934">
                  <c:v>16.34</c:v>
                </c:pt>
                <c:pt idx="935">
                  <c:v>16.350000000000001</c:v>
                </c:pt>
                <c:pt idx="936">
                  <c:v>16.36</c:v>
                </c:pt>
                <c:pt idx="937">
                  <c:v>16.37</c:v>
                </c:pt>
                <c:pt idx="938">
                  <c:v>16.38</c:v>
                </c:pt>
                <c:pt idx="939">
                  <c:v>16.39</c:v>
                </c:pt>
                <c:pt idx="940">
                  <c:v>16.399999999999999</c:v>
                </c:pt>
                <c:pt idx="941">
                  <c:v>16.41</c:v>
                </c:pt>
                <c:pt idx="942">
                  <c:v>16.420000000000002</c:v>
                </c:pt>
                <c:pt idx="943">
                  <c:v>16.43</c:v>
                </c:pt>
                <c:pt idx="944">
                  <c:v>16.440000000000001</c:v>
                </c:pt>
                <c:pt idx="945">
                  <c:v>16.45</c:v>
                </c:pt>
                <c:pt idx="946">
                  <c:v>16.46</c:v>
                </c:pt>
                <c:pt idx="947">
                  <c:v>16.47</c:v>
                </c:pt>
                <c:pt idx="948">
                  <c:v>16.48</c:v>
                </c:pt>
                <c:pt idx="949">
                  <c:v>16.489999999999998</c:v>
                </c:pt>
                <c:pt idx="950">
                  <c:v>16.5</c:v>
                </c:pt>
                <c:pt idx="951">
                  <c:v>16.510000000000002</c:v>
                </c:pt>
                <c:pt idx="952">
                  <c:v>16.52</c:v>
                </c:pt>
                <c:pt idx="953">
                  <c:v>16.53</c:v>
                </c:pt>
                <c:pt idx="954">
                  <c:v>16.54</c:v>
                </c:pt>
                <c:pt idx="955">
                  <c:v>16.55</c:v>
                </c:pt>
                <c:pt idx="956">
                  <c:v>16.559999999999999</c:v>
                </c:pt>
                <c:pt idx="957">
                  <c:v>16.57</c:v>
                </c:pt>
                <c:pt idx="958">
                  <c:v>16.579999999999998</c:v>
                </c:pt>
                <c:pt idx="959">
                  <c:v>16.59</c:v>
                </c:pt>
                <c:pt idx="960">
                  <c:v>16.600000000000001</c:v>
                </c:pt>
                <c:pt idx="961">
                  <c:v>16.61</c:v>
                </c:pt>
                <c:pt idx="962">
                  <c:v>16.62</c:v>
                </c:pt>
                <c:pt idx="963">
                  <c:v>16.63</c:v>
                </c:pt>
                <c:pt idx="964">
                  <c:v>16.64</c:v>
                </c:pt>
                <c:pt idx="965">
                  <c:v>16.649999999999999</c:v>
                </c:pt>
                <c:pt idx="966">
                  <c:v>16.66</c:v>
                </c:pt>
                <c:pt idx="967">
                  <c:v>16.670000000000002</c:v>
                </c:pt>
                <c:pt idx="968">
                  <c:v>16.68</c:v>
                </c:pt>
                <c:pt idx="969">
                  <c:v>16.690000000000001</c:v>
                </c:pt>
                <c:pt idx="970">
                  <c:v>16.7</c:v>
                </c:pt>
                <c:pt idx="971">
                  <c:v>16.71</c:v>
                </c:pt>
                <c:pt idx="972">
                  <c:v>16.72</c:v>
                </c:pt>
                <c:pt idx="973">
                  <c:v>16.73</c:v>
                </c:pt>
                <c:pt idx="974">
                  <c:v>16.739999999999998</c:v>
                </c:pt>
                <c:pt idx="975">
                  <c:v>16.75</c:v>
                </c:pt>
                <c:pt idx="976">
                  <c:v>16.760000000000002</c:v>
                </c:pt>
                <c:pt idx="977">
                  <c:v>16.77</c:v>
                </c:pt>
                <c:pt idx="978">
                  <c:v>16.78</c:v>
                </c:pt>
                <c:pt idx="979">
                  <c:v>16.79</c:v>
                </c:pt>
                <c:pt idx="980">
                  <c:v>16.8</c:v>
                </c:pt>
                <c:pt idx="981">
                  <c:v>16.809999999999999</c:v>
                </c:pt>
                <c:pt idx="982">
                  <c:v>16.82</c:v>
                </c:pt>
                <c:pt idx="983">
                  <c:v>16.829999999999998</c:v>
                </c:pt>
                <c:pt idx="984">
                  <c:v>16.84</c:v>
                </c:pt>
                <c:pt idx="985">
                  <c:v>16.850000000000001</c:v>
                </c:pt>
                <c:pt idx="986">
                  <c:v>16.86</c:v>
                </c:pt>
                <c:pt idx="987">
                  <c:v>16.87</c:v>
                </c:pt>
                <c:pt idx="988">
                  <c:v>16.88</c:v>
                </c:pt>
                <c:pt idx="989">
                  <c:v>16.89</c:v>
                </c:pt>
                <c:pt idx="990">
                  <c:v>16.899999999999999</c:v>
                </c:pt>
                <c:pt idx="991">
                  <c:v>16.91</c:v>
                </c:pt>
                <c:pt idx="992">
                  <c:v>16.920000000000002</c:v>
                </c:pt>
                <c:pt idx="993">
                  <c:v>16.93</c:v>
                </c:pt>
                <c:pt idx="994">
                  <c:v>16.940000000000001</c:v>
                </c:pt>
                <c:pt idx="995">
                  <c:v>16.95</c:v>
                </c:pt>
                <c:pt idx="996">
                  <c:v>16.96</c:v>
                </c:pt>
                <c:pt idx="997">
                  <c:v>16.97</c:v>
                </c:pt>
                <c:pt idx="998">
                  <c:v>16.98</c:v>
                </c:pt>
                <c:pt idx="999">
                  <c:v>16.989999999999998</c:v>
                </c:pt>
                <c:pt idx="1000">
                  <c:v>17</c:v>
                </c:pt>
                <c:pt idx="1001">
                  <c:v>17.010000000000002</c:v>
                </c:pt>
                <c:pt idx="1002">
                  <c:v>17.02</c:v>
                </c:pt>
                <c:pt idx="1003">
                  <c:v>17.03</c:v>
                </c:pt>
                <c:pt idx="1004">
                  <c:v>17.04</c:v>
                </c:pt>
                <c:pt idx="1005">
                  <c:v>17.05</c:v>
                </c:pt>
                <c:pt idx="1006">
                  <c:v>17.059999999999999</c:v>
                </c:pt>
                <c:pt idx="1007">
                  <c:v>17.07</c:v>
                </c:pt>
                <c:pt idx="1008">
                  <c:v>17.079999999999998</c:v>
                </c:pt>
                <c:pt idx="1009">
                  <c:v>17.09</c:v>
                </c:pt>
                <c:pt idx="1010">
                  <c:v>17.100000000000001</c:v>
                </c:pt>
                <c:pt idx="1011">
                  <c:v>17.11</c:v>
                </c:pt>
                <c:pt idx="1012">
                  <c:v>17.12</c:v>
                </c:pt>
                <c:pt idx="1013">
                  <c:v>17.13</c:v>
                </c:pt>
                <c:pt idx="1014">
                  <c:v>17.14</c:v>
                </c:pt>
                <c:pt idx="1015">
                  <c:v>17.149999999999999</c:v>
                </c:pt>
                <c:pt idx="1016">
                  <c:v>17.16</c:v>
                </c:pt>
                <c:pt idx="1017">
                  <c:v>17.170000000000002</c:v>
                </c:pt>
                <c:pt idx="1018">
                  <c:v>17.18</c:v>
                </c:pt>
                <c:pt idx="1019">
                  <c:v>17.190000000000001</c:v>
                </c:pt>
                <c:pt idx="1020">
                  <c:v>17.2</c:v>
                </c:pt>
                <c:pt idx="1021">
                  <c:v>17.21</c:v>
                </c:pt>
                <c:pt idx="1022">
                  <c:v>17.22</c:v>
                </c:pt>
                <c:pt idx="1023">
                  <c:v>17.23</c:v>
                </c:pt>
                <c:pt idx="1024">
                  <c:v>17.239999999999998</c:v>
                </c:pt>
                <c:pt idx="1025">
                  <c:v>17.25</c:v>
                </c:pt>
                <c:pt idx="1026">
                  <c:v>17.260000000000002</c:v>
                </c:pt>
                <c:pt idx="1027">
                  <c:v>17.27</c:v>
                </c:pt>
                <c:pt idx="1028">
                  <c:v>17.28</c:v>
                </c:pt>
                <c:pt idx="1029">
                  <c:v>17.29</c:v>
                </c:pt>
                <c:pt idx="1030">
                  <c:v>17.3</c:v>
                </c:pt>
                <c:pt idx="1031">
                  <c:v>17.309999999999999</c:v>
                </c:pt>
                <c:pt idx="1032">
                  <c:v>17.32</c:v>
                </c:pt>
                <c:pt idx="1033">
                  <c:v>17.329999999999998</c:v>
                </c:pt>
                <c:pt idx="1034">
                  <c:v>17.34</c:v>
                </c:pt>
                <c:pt idx="1035">
                  <c:v>17.350000000000001</c:v>
                </c:pt>
                <c:pt idx="1036">
                  <c:v>17.36</c:v>
                </c:pt>
                <c:pt idx="1037">
                  <c:v>17.37</c:v>
                </c:pt>
                <c:pt idx="1038">
                  <c:v>17.38</c:v>
                </c:pt>
                <c:pt idx="1039">
                  <c:v>17.39</c:v>
                </c:pt>
                <c:pt idx="1040">
                  <c:v>17.399999999999999</c:v>
                </c:pt>
                <c:pt idx="1041">
                  <c:v>17.41</c:v>
                </c:pt>
                <c:pt idx="1042">
                  <c:v>17.420000000000002</c:v>
                </c:pt>
                <c:pt idx="1043">
                  <c:v>17.43</c:v>
                </c:pt>
                <c:pt idx="1044">
                  <c:v>17.440000000000001</c:v>
                </c:pt>
                <c:pt idx="1045">
                  <c:v>17.45</c:v>
                </c:pt>
                <c:pt idx="1046">
                  <c:v>17.46</c:v>
                </c:pt>
                <c:pt idx="1047">
                  <c:v>17.47</c:v>
                </c:pt>
                <c:pt idx="1048">
                  <c:v>17.48</c:v>
                </c:pt>
                <c:pt idx="1049">
                  <c:v>17.489999999999998</c:v>
                </c:pt>
                <c:pt idx="1050">
                  <c:v>17.5</c:v>
                </c:pt>
                <c:pt idx="1051">
                  <c:v>17.510000000000002</c:v>
                </c:pt>
                <c:pt idx="1052">
                  <c:v>17.52</c:v>
                </c:pt>
                <c:pt idx="1053">
                  <c:v>17.53</c:v>
                </c:pt>
                <c:pt idx="1054">
                  <c:v>17.54</c:v>
                </c:pt>
                <c:pt idx="1055">
                  <c:v>17.55</c:v>
                </c:pt>
                <c:pt idx="1056">
                  <c:v>17.559999999999999</c:v>
                </c:pt>
                <c:pt idx="1057">
                  <c:v>17.57</c:v>
                </c:pt>
                <c:pt idx="1058">
                  <c:v>17.579999999999998</c:v>
                </c:pt>
                <c:pt idx="1059">
                  <c:v>17.59</c:v>
                </c:pt>
                <c:pt idx="1060">
                  <c:v>17.600000000000001</c:v>
                </c:pt>
                <c:pt idx="1061">
                  <c:v>17.61</c:v>
                </c:pt>
                <c:pt idx="1062">
                  <c:v>17.62</c:v>
                </c:pt>
                <c:pt idx="1063">
                  <c:v>17.63</c:v>
                </c:pt>
                <c:pt idx="1064">
                  <c:v>17.64</c:v>
                </c:pt>
                <c:pt idx="1065">
                  <c:v>17.649999999999999</c:v>
                </c:pt>
                <c:pt idx="1066">
                  <c:v>17.66</c:v>
                </c:pt>
                <c:pt idx="1067">
                  <c:v>17.670000000000002</c:v>
                </c:pt>
                <c:pt idx="1068">
                  <c:v>17.68</c:v>
                </c:pt>
                <c:pt idx="1069">
                  <c:v>17.690000000000001</c:v>
                </c:pt>
                <c:pt idx="1070">
                  <c:v>17.7</c:v>
                </c:pt>
                <c:pt idx="1071">
                  <c:v>17.71</c:v>
                </c:pt>
                <c:pt idx="1072">
                  <c:v>17.72</c:v>
                </c:pt>
                <c:pt idx="1073">
                  <c:v>17.73</c:v>
                </c:pt>
                <c:pt idx="1074">
                  <c:v>17.739999999999998</c:v>
                </c:pt>
                <c:pt idx="1075">
                  <c:v>17.75</c:v>
                </c:pt>
                <c:pt idx="1076">
                  <c:v>17.760000000000002</c:v>
                </c:pt>
                <c:pt idx="1077">
                  <c:v>17.77</c:v>
                </c:pt>
                <c:pt idx="1078">
                  <c:v>17.78</c:v>
                </c:pt>
                <c:pt idx="1079">
                  <c:v>17.79</c:v>
                </c:pt>
                <c:pt idx="1080">
                  <c:v>17.8</c:v>
                </c:pt>
                <c:pt idx="1081">
                  <c:v>17.809999999999999</c:v>
                </c:pt>
                <c:pt idx="1082">
                  <c:v>17.82</c:v>
                </c:pt>
                <c:pt idx="1083">
                  <c:v>17.829999999999998</c:v>
                </c:pt>
                <c:pt idx="1084">
                  <c:v>17.84</c:v>
                </c:pt>
                <c:pt idx="1085">
                  <c:v>17.850000000000001</c:v>
                </c:pt>
                <c:pt idx="1086">
                  <c:v>17.86</c:v>
                </c:pt>
                <c:pt idx="1087">
                  <c:v>17.87</c:v>
                </c:pt>
                <c:pt idx="1088">
                  <c:v>17.88</c:v>
                </c:pt>
                <c:pt idx="1089">
                  <c:v>17.89</c:v>
                </c:pt>
                <c:pt idx="1090">
                  <c:v>17.899999999999999</c:v>
                </c:pt>
                <c:pt idx="1091">
                  <c:v>17.91</c:v>
                </c:pt>
                <c:pt idx="1092">
                  <c:v>17.920000000000002</c:v>
                </c:pt>
                <c:pt idx="1093">
                  <c:v>17.93</c:v>
                </c:pt>
                <c:pt idx="1094">
                  <c:v>17.940000000000001</c:v>
                </c:pt>
                <c:pt idx="1095">
                  <c:v>17.95</c:v>
                </c:pt>
                <c:pt idx="1096">
                  <c:v>17.96</c:v>
                </c:pt>
                <c:pt idx="1097">
                  <c:v>17.97</c:v>
                </c:pt>
                <c:pt idx="1098">
                  <c:v>17.98</c:v>
                </c:pt>
                <c:pt idx="1099">
                  <c:v>17.989999999999998</c:v>
                </c:pt>
                <c:pt idx="1100">
                  <c:v>18</c:v>
                </c:pt>
                <c:pt idx="1101">
                  <c:v>18.010000000000002</c:v>
                </c:pt>
                <c:pt idx="1102">
                  <c:v>18.02</c:v>
                </c:pt>
                <c:pt idx="1103">
                  <c:v>18.03</c:v>
                </c:pt>
                <c:pt idx="1104">
                  <c:v>18.04</c:v>
                </c:pt>
                <c:pt idx="1105">
                  <c:v>18.05</c:v>
                </c:pt>
                <c:pt idx="1106">
                  <c:v>18.059999999999999</c:v>
                </c:pt>
                <c:pt idx="1107">
                  <c:v>18.07</c:v>
                </c:pt>
                <c:pt idx="1108">
                  <c:v>18.079999999999998</c:v>
                </c:pt>
                <c:pt idx="1109">
                  <c:v>18.09</c:v>
                </c:pt>
                <c:pt idx="1110">
                  <c:v>18.100000000000001</c:v>
                </c:pt>
                <c:pt idx="1111">
                  <c:v>18.11</c:v>
                </c:pt>
                <c:pt idx="1112">
                  <c:v>18.12</c:v>
                </c:pt>
                <c:pt idx="1113">
                  <c:v>18.13</c:v>
                </c:pt>
                <c:pt idx="1114">
                  <c:v>18.14</c:v>
                </c:pt>
                <c:pt idx="1115">
                  <c:v>18.149999999999999</c:v>
                </c:pt>
                <c:pt idx="1116">
                  <c:v>18.16</c:v>
                </c:pt>
                <c:pt idx="1117">
                  <c:v>18.170000000000002</c:v>
                </c:pt>
                <c:pt idx="1118">
                  <c:v>18.18</c:v>
                </c:pt>
                <c:pt idx="1119">
                  <c:v>18.190000000000001</c:v>
                </c:pt>
                <c:pt idx="1120">
                  <c:v>18.2</c:v>
                </c:pt>
                <c:pt idx="1121">
                  <c:v>18.21</c:v>
                </c:pt>
                <c:pt idx="1122">
                  <c:v>18.22</c:v>
                </c:pt>
                <c:pt idx="1123">
                  <c:v>18.23</c:v>
                </c:pt>
                <c:pt idx="1124">
                  <c:v>18.239999999999998</c:v>
                </c:pt>
                <c:pt idx="1125">
                  <c:v>18.25</c:v>
                </c:pt>
                <c:pt idx="1126">
                  <c:v>18.260000000000002</c:v>
                </c:pt>
                <c:pt idx="1127">
                  <c:v>18.27</c:v>
                </c:pt>
                <c:pt idx="1128">
                  <c:v>18.28</c:v>
                </c:pt>
                <c:pt idx="1129">
                  <c:v>18.29</c:v>
                </c:pt>
                <c:pt idx="1130">
                  <c:v>18.3</c:v>
                </c:pt>
                <c:pt idx="1131">
                  <c:v>18.309999999999999</c:v>
                </c:pt>
                <c:pt idx="1132">
                  <c:v>18.32</c:v>
                </c:pt>
                <c:pt idx="1133">
                  <c:v>18.329999999999998</c:v>
                </c:pt>
                <c:pt idx="1134">
                  <c:v>18.34</c:v>
                </c:pt>
                <c:pt idx="1135">
                  <c:v>18.350000000000001</c:v>
                </c:pt>
                <c:pt idx="1136">
                  <c:v>18.36</c:v>
                </c:pt>
                <c:pt idx="1137">
                  <c:v>18.37</c:v>
                </c:pt>
                <c:pt idx="1138">
                  <c:v>18.38</c:v>
                </c:pt>
                <c:pt idx="1139">
                  <c:v>18.39</c:v>
                </c:pt>
                <c:pt idx="1140">
                  <c:v>18.399999999999999</c:v>
                </c:pt>
                <c:pt idx="1141">
                  <c:v>18.41</c:v>
                </c:pt>
                <c:pt idx="1142">
                  <c:v>18.420000000000002</c:v>
                </c:pt>
                <c:pt idx="1143">
                  <c:v>18.43</c:v>
                </c:pt>
                <c:pt idx="1144">
                  <c:v>18.440000000000001</c:v>
                </c:pt>
                <c:pt idx="1145">
                  <c:v>18.45</c:v>
                </c:pt>
                <c:pt idx="1146">
                  <c:v>18.46</c:v>
                </c:pt>
                <c:pt idx="1147">
                  <c:v>18.47</c:v>
                </c:pt>
                <c:pt idx="1148">
                  <c:v>18.48</c:v>
                </c:pt>
                <c:pt idx="1149">
                  <c:v>18.489999999999998</c:v>
                </c:pt>
                <c:pt idx="1150">
                  <c:v>18.5</c:v>
                </c:pt>
                <c:pt idx="1151">
                  <c:v>18.510000000000002</c:v>
                </c:pt>
                <c:pt idx="1152">
                  <c:v>18.52</c:v>
                </c:pt>
                <c:pt idx="1153">
                  <c:v>18.53</c:v>
                </c:pt>
                <c:pt idx="1154">
                  <c:v>18.54</c:v>
                </c:pt>
                <c:pt idx="1155">
                  <c:v>18.55</c:v>
                </c:pt>
                <c:pt idx="1156">
                  <c:v>18.559999999999999</c:v>
                </c:pt>
                <c:pt idx="1157">
                  <c:v>18.57</c:v>
                </c:pt>
                <c:pt idx="1158">
                  <c:v>18.579999999999998</c:v>
                </c:pt>
                <c:pt idx="1159">
                  <c:v>18.59</c:v>
                </c:pt>
                <c:pt idx="1160">
                  <c:v>18.600000000000001</c:v>
                </c:pt>
                <c:pt idx="1161">
                  <c:v>18.61</c:v>
                </c:pt>
                <c:pt idx="1162">
                  <c:v>18.62</c:v>
                </c:pt>
                <c:pt idx="1163">
                  <c:v>18.63</c:v>
                </c:pt>
                <c:pt idx="1164">
                  <c:v>18.64</c:v>
                </c:pt>
                <c:pt idx="1165">
                  <c:v>18.649999999999999</c:v>
                </c:pt>
                <c:pt idx="1166">
                  <c:v>18.66</c:v>
                </c:pt>
                <c:pt idx="1167">
                  <c:v>18.670000000000002</c:v>
                </c:pt>
                <c:pt idx="1168">
                  <c:v>18.68</c:v>
                </c:pt>
                <c:pt idx="1169">
                  <c:v>18.690000000000001</c:v>
                </c:pt>
                <c:pt idx="1170">
                  <c:v>18.7</c:v>
                </c:pt>
                <c:pt idx="1171">
                  <c:v>18.71</c:v>
                </c:pt>
                <c:pt idx="1172">
                  <c:v>18.72</c:v>
                </c:pt>
                <c:pt idx="1173">
                  <c:v>18.73</c:v>
                </c:pt>
                <c:pt idx="1174">
                  <c:v>18.739999999999998</c:v>
                </c:pt>
                <c:pt idx="1175">
                  <c:v>18.75</c:v>
                </c:pt>
                <c:pt idx="1176">
                  <c:v>18.760000000000002</c:v>
                </c:pt>
                <c:pt idx="1177">
                  <c:v>18.77</c:v>
                </c:pt>
                <c:pt idx="1178">
                  <c:v>18.78</c:v>
                </c:pt>
                <c:pt idx="1179">
                  <c:v>18.79</c:v>
                </c:pt>
                <c:pt idx="1180">
                  <c:v>18.8</c:v>
                </c:pt>
                <c:pt idx="1181">
                  <c:v>18.809999999999999</c:v>
                </c:pt>
                <c:pt idx="1182">
                  <c:v>18.82</c:v>
                </c:pt>
                <c:pt idx="1183">
                  <c:v>18.829999999999998</c:v>
                </c:pt>
                <c:pt idx="1184">
                  <c:v>18.84</c:v>
                </c:pt>
                <c:pt idx="1185">
                  <c:v>18.850000000000001</c:v>
                </c:pt>
                <c:pt idx="1186">
                  <c:v>18.86</c:v>
                </c:pt>
                <c:pt idx="1187">
                  <c:v>18.87</c:v>
                </c:pt>
                <c:pt idx="1188">
                  <c:v>18.88</c:v>
                </c:pt>
                <c:pt idx="1189">
                  <c:v>18.89</c:v>
                </c:pt>
                <c:pt idx="1190">
                  <c:v>18.899999999999999</c:v>
                </c:pt>
                <c:pt idx="1191">
                  <c:v>18.91</c:v>
                </c:pt>
                <c:pt idx="1192">
                  <c:v>18.920000000000002</c:v>
                </c:pt>
                <c:pt idx="1193">
                  <c:v>18.93</c:v>
                </c:pt>
                <c:pt idx="1194">
                  <c:v>18.940000000000001</c:v>
                </c:pt>
                <c:pt idx="1195">
                  <c:v>18.95</c:v>
                </c:pt>
                <c:pt idx="1196">
                  <c:v>18.96</c:v>
                </c:pt>
                <c:pt idx="1197">
                  <c:v>18.97</c:v>
                </c:pt>
                <c:pt idx="1198">
                  <c:v>18.98</c:v>
                </c:pt>
                <c:pt idx="1199">
                  <c:v>18.989999999999998</c:v>
                </c:pt>
                <c:pt idx="1200">
                  <c:v>19</c:v>
                </c:pt>
                <c:pt idx="1201">
                  <c:v>19.010000000000002</c:v>
                </c:pt>
                <c:pt idx="1202">
                  <c:v>19.02</c:v>
                </c:pt>
                <c:pt idx="1203">
                  <c:v>19.03</c:v>
                </c:pt>
                <c:pt idx="1204">
                  <c:v>19.04</c:v>
                </c:pt>
                <c:pt idx="1205">
                  <c:v>19.05</c:v>
                </c:pt>
                <c:pt idx="1206">
                  <c:v>19.059999999999999</c:v>
                </c:pt>
                <c:pt idx="1207">
                  <c:v>19.07</c:v>
                </c:pt>
                <c:pt idx="1208">
                  <c:v>19.079999999999998</c:v>
                </c:pt>
                <c:pt idx="1209">
                  <c:v>19.09</c:v>
                </c:pt>
                <c:pt idx="1210">
                  <c:v>19.100000000000001</c:v>
                </c:pt>
                <c:pt idx="1211">
                  <c:v>19.11</c:v>
                </c:pt>
                <c:pt idx="1212">
                  <c:v>19.12</c:v>
                </c:pt>
                <c:pt idx="1213">
                  <c:v>19.13</c:v>
                </c:pt>
                <c:pt idx="1214">
                  <c:v>19.14</c:v>
                </c:pt>
                <c:pt idx="1215">
                  <c:v>19.149999999999999</c:v>
                </c:pt>
                <c:pt idx="1216">
                  <c:v>19.16</c:v>
                </c:pt>
                <c:pt idx="1217">
                  <c:v>19.170000000000002</c:v>
                </c:pt>
                <c:pt idx="1218">
                  <c:v>19.18</c:v>
                </c:pt>
                <c:pt idx="1219">
                  <c:v>19.190000000000001</c:v>
                </c:pt>
                <c:pt idx="1220">
                  <c:v>19.2</c:v>
                </c:pt>
                <c:pt idx="1221">
                  <c:v>19.21</c:v>
                </c:pt>
                <c:pt idx="1222">
                  <c:v>19.22</c:v>
                </c:pt>
                <c:pt idx="1223">
                  <c:v>19.23</c:v>
                </c:pt>
                <c:pt idx="1224">
                  <c:v>19.239999999999998</c:v>
                </c:pt>
                <c:pt idx="1225">
                  <c:v>19.25</c:v>
                </c:pt>
                <c:pt idx="1226">
                  <c:v>19.260000000000002</c:v>
                </c:pt>
                <c:pt idx="1227">
                  <c:v>19.27</c:v>
                </c:pt>
                <c:pt idx="1228">
                  <c:v>19.28</c:v>
                </c:pt>
                <c:pt idx="1229">
                  <c:v>19.29</c:v>
                </c:pt>
                <c:pt idx="1230">
                  <c:v>19.3</c:v>
                </c:pt>
                <c:pt idx="1231">
                  <c:v>19.309999999999999</c:v>
                </c:pt>
                <c:pt idx="1232">
                  <c:v>19.32</c:v>
                </c:pt>
                <c:pt idx="1233">
                  <c:v>19.329999999999998</c:v>
                </c:pt>
                <c:pt idx="1234">
                  <c:v>19.34</c:v>
                </c:pt>
                <c:pt idx="1235">
                  <c:v>19.350000000000001</c:v>
                </c:pt>
                <c:pt idx="1236">
                  <c:v>19.36</c:v>
                </c:pt>
                <c:pt idx="1237">
                  <c:v>19.37</c:v>
                </c:pt>
                <c:pt idx="1238">
                  <c:v>19.38</c:v>
                </c:pt>
                <c:pt idx="1239">
                  <c:v>19.39</c:v>
                </c:pt>
                <c:pt idx="1240">
                  <c:v>19.399999999999999</c:v>
                </c:pt>
                <c:pt idx="1241">
                  <c:v>19.41</c:v>
                </c:pt>
                <c:pt idx="1242">
                  <c:v>19.420000000000002</c:v>
                </c:pt>
                <c:pt idx="1243">
                  <c:v>19.43</c:v>
                </c:pt>
                <c:pt idx="1244">
                  <c:v>19.440000000000001</c:v>
                </c:pt>
                <c:pt idx="1245">
                  <c:v>19.45</c:v>
                </c:pt>
                <c:pt idx="1246">
                  <c:v>19.46</c:v>
                </c:pt>
                <c:pt idx="1247">
                  <c:v>19.47</c:v>
                </c:pt>
                <c:pt idx="1248">
                  <c:v>19.48</c:v>
                </c:pt>
                <c:pt idx="1249">
                  <c:v>19.489999999999998</c:v>
                </c:pt>
                <c:pt idx="1250">
                  <c:v>19.5</c:v>
                </c:pt>
                <c:pt idx="1251">
                  <c:v>19.510000000000002</c:v>
                </c:pt>
                <c:pt idx="1252">
                  <c:v>19.52</c:v>
                </c:pt>
                <c:pt idx="1253">
                  <c:v>19.53</c:v>
                </c:pt>
                <c:pt idx="1254">
                  <c:v>19.54</c:v>
                </c:pt>
                <c:pt idx="1255">
                  <c:v>19.55</c:v>
                </c:pt>
                <c:pt idx="1256">
                  <c:v>19.559999999999999</c:v>
                </c:pt>
                <c:pt idx="1257">
                  <c:v>19.57</c:v>
                </c:pt>
                <c:pt idx="1258">
                  <c:v>19.579999999999998</c:v>
                </c:pt>
                <c:pt idx="1259">
                  <c:v>19.59</c:v>
                </c:pt>
                <c:pt idx="1260">
                  <c:v>19.600000000000001</c:v>
                </c:pt>
                <c:pt idx="1261">
                  <c:v>19.61</c:v>
                </c:pt>
                <c:pt idx="1262">
                  <c:v>19.62</c:v>
                </c:pt>
                <c:pt idx="1263">
                  <c:v>19.63</c:v>
                </c:pt>
                <c:pt idx="1264">
                  <c:v>19.64</c:v>
                </c:pt>
                <c:pt idx="1265">
                  <c:v>19.649999999999999</c:v>
                </c:pt>
                <c:pt idx="1266">
                  <c:v>19.66</c:v>
                </c:pt>
                <c:pt idx="1267">
                  <c:v>19.670000000000002</c:v>
                </c:pt>
                <c:pt idx="1268">
                  <c:v>19.68</c:v>
                </c:pt>
                <c:pt idx="1269">
                  <c:v>19.690000000000001</c:v>
                </c:pt>
                <c:pt idx="1270">
                  <c:v>19.7</c:v>
                </c:pt>
                <c:pt idx="1271">
                  <c:v>19.71</c:v>
                </c:pt>
                <c:pt idx="1272">
                  <c:v>19.72</c:v>
                </c:pt>
                <c:pt idx="1273">
                  <c:v>19.73</c:v>
                </c:pt>
                <c:pt idx="1274">
                  <c:v>19.739999999999998</c:v>
                </c:pt>
                <c:pt idx="1275">
                  <c:v>19.75</c:v>
                </c:pt>
                <c:pt idx="1276">
                  <c:v>19.760000000000002</c:v>
                </c:pt>
                <c:pt idx="1277">
                  <c:v>19.77</c:v>
                </c:pt>
                <c:pt idx="1278">
                  <c:v>19.78</c:v>
                </c:pt>
                <c:pt idx="1279">
                  <c:v>19.79</c:v>
                </c:pt>
                <c:pt idx="1280">
                  <c:v>19.8</c:v>
                </c:pt>
                <c:pt idx="1281">
                  <c:v>19.809999999999999</c:v>
                </c:pt>
                <c:pt idx="1282">
                  <c:v>19.82</c:v>
                </c:pt>
                <c:pt idx="1283">
                  <c:v>19.829999999999998</c:v>
                </c:pt>
                <c:pt idx="1284">
                  <c:v>19.84</c:v>
                </c:pt>
                <c:pt idx="1285">
                  <c:v>19.850000000000001</c:v>
                </c:pt>
                <c:pt idx="1286">
                  <c:v>19.86</c:v>
                </c:pt>
                <c:pt idx="1287">
                  <c:v>19.87</c:v>
                </c:pt>
                <c:pt idx="1288">
                  <c:v>19.88</c:v>
                </c:pt>
                <c:pt idx="1289">
                  <c:v>19.89</c:v>
                </c:pt>
                <c:pt idx="1290">
                  <c:v>19.899999999999999</c:v>
                </c:pt>
                <c:pt idx="1291">
                  <c:v>19.91</c:v>
                </c:pt>
                <c:pt idx="1292">
                  <c:v>19.920000000000002</c:v>
                </c:pt>
                <c:pt idx="1293">
                  <c:v>19.93</c:v>
                </c:pt>
                <c:pt idx="1294">
                  <c:v>19.940000000000001</c:v>
                </c:pt>
                <c:pt idx="1295">
                  <c:v>19.95</c:v>
                </c:pt>
                <c:pt idx="1296">
                  <c:v>19.96</c:v>
                </c:pt>
                <c:pt idx="1297">
                  <c:v>19.97</c:v>
                </c:pt>
                <c:pt idx="1298">
                  <c:v>19.98</c:v>
                </c:pt>
                <c:pt idx="1299">
                  <c:v>19.989999999999998</c:v>
                </c:pt>
                <c:pt idx="1300">
                  <c:v>20</c:v>
                </c:pt>
                <c:pt idx="1301">
                  <c:v>20.010000000000002</c:v>
                </c:pt>
                <c:pt idx="1302">
                  <c:v>20.02</c:v>
                </c:pt>
                <c:pt idx="1303">
                  <c:v>20.03</c:v>
                </c:pt>
                <c:pt idx="1304">
                  <c:v>20.04</c:v>
                </c:pt>
                <c:pt idx="1305">
                  <c:v>20.05</c:v>
                </c:pt>
                <c:pt idx="1306">
                  <c:v>20.059999999999999</c:v>
                </c:pt>
                <c:pt idx="1307">
                  <c:v>20.07</c:v>
                </c:pt>
                <c:pt idx="1308">
                  <c:v>20.079999999999998</c:v>
                </c:pt>
                <c:pt idx="1309">
                  <c:v>20.09</c:v>
                </c:pt>
                <c:pt idx="1310">
                  <c:v>20.100000000000001</c:v>
                </c:pt>
                <c:pt idx="1311">
                  <c:v>20.11</c:v>
                </c:pt>
                <c:pt idx="1312">
                  <c:v>20.12</c:v>
                </c:pt>
                <c:pt idx="1313">
                  <c:v>20.13</c:v>
                </c:pt>
                <c:pt idx="1314">
                  <c:v>20.14</c:v>
                </c:pt>
                <c:pt idx="1315">
                  <c:v>20.149999999999999</c:v>
                </c:pt>
                <c:pt idx="1316">
                  <c:v>20.16</c:v>
                </c:pt>
                <c:pt idx="1317">
                  <c:v>20.170000000000002</c:v>
                </c:pt>
                <c:pt idx="1318">
                  <c:v>20.18</c:v>
                </c:pt>
                <c:pt idx="1319">
                  <c:v>20.190000000000001</c:v>
                </c:pt>
                <c:pt idx="1320">
                  <c:v>20.2</c:v>
                </c:pt>
                <c:pt idx="1321">
                  <c:v>20.21</c:v>
                </c:pt>
                <c:pt idx="1322">
                  <c:v>20.22</c:v>
                </c:pt>
                <c:pt idx="1323">
                  <c:v>20.23</c:v>
                </c:pt>
                <c:pt idx="1324">
                  <c:v>20.239999999999998</c:v>
                </c:pt>
                <c:pt idx="1325">
                  <c:v>20.25</c:v>
                </c:pt>
                <c:pt idx="1326">
                  <c:v>20.260000000000002</c:v>
                </c:pt>
                <c:pt idx="1327">
                  <c:v>20.27</c:v>
                </c:pt>
                <c:pt idx="1328">
                  <c:v>20.28</c:v>
                </c:pt>
                <c:pt idx="1329">
                  <c:v>20.29</c:v>
                </c:pt>
                <c:pt idx="1330">
                  <c:v>20.3</c:v>
                </c:pt>
                <c:pt idx="1331">
                  <c:v>20.309999999999999</c:v>
                </c:pt>
                <c:pt idx="1332">
                  <c:v>20.32</c:v>
                </c:pt>
                <c:pt idx="1333">
                  <c:v>20.329999999999998</c:v>
                </c:pt>
                <c:pt idx="1334">
                  <c:v>20.34</c:v>
                </c:pt>
                <c:pt idx="1335">
                  <c:v>20.350000000000001</c:v>
                </c:pt>
                <c:pt idx="1336">
                  <c:v>20.36</c:v>
                </c:pt>
                <c:pt idx="1337">
                  <c:v>20.37</c:v>
                </c:pt>
                <c:pt idx="1338">
                  <c:v>20.38</c:v>
                </c:pt>
                <c:pt idx="1339">
                  <c:v>20.39</c:v>
                </c:pt>
                <c:pt idx="1340">
                  <c:v>20.399999999999999</c:v>
                </c:pt>
                <c:pt idx="1341">
                  <c:v>20.41</c:v>
                </c:pt>
                <c:pt idx="1342">
                  <c:v>20.420000000000002</c:v>
                </c:pt>
                <c:pt idx="1343">
                  <c:v>20.43</c:v>
                </c:pt>
                <c:pt idx="1344">
                  <c:v>20.440000000000001</c:v>
                </c:pt>
                <c:pt idx="1345">
                  <c:v>20.45</c:v>
                </c:pt>
                <c:pt idx="1346">
                  <c:v>20.46</c:v>
                </c:pt>
                <c:pt idx="1347">
                  <c:v>20.47</c:v>
                </c:pt>
                <c:pt idx="1348">
                  <c:v>20.48</c:v>
                </c:pt>
                <c:pt idx="1349">
                  <c:v>20.49</c:v>
                </c:pt>
                <c:pt idx="1350">
                  <c:v>20.5</c:v>
                </c:pt>
                <c:pt idx="1351">
                  <c:v>20.51</c:v>
                </c:pt>
                <c:pt idx="1352">
                  <c:v>20.52</c:v>
                </c:pt>
                <c:pt idx="1353">
                  <c:v>20.53</c:v>
                </c:pt>
                <c:pt idx="1354">
                  <c:v>20.54</c:v>
                </c:pt>
                <c:pt idx="1355">
                  <c:v>20.55</c:v>
                </c:pt>
                <c:pt idx="1356">
                  <c:v>20.56</c:v>
                </c:pt>
                <c:pt idx="1357">
                  <c:v>20.57</c:v>
                </c:pt>
                <c:pt idx="1358">
                  <c:v>20.58</c:v>
                </c:pt>
                <c:pt idx="1359">
                  <c:v>20.59</c:v>
                </c:pt>
                <c:pt idx="1360">
                  <c:v>20.6</c:v>
                </c:pt>
                <c:pt idx="1361">
                  <c:v>20.61</c:v>
                </c:pt>
                <c:pt idx="1362">
                  <c:v>20.62</c:v>
                </c:pt>
                <c:pt idx="1363">
                  <c:v>20.63</c:v>
                </c:pt>
                <c:pt idx="1364">
                  <c:v>20.64</c:v>
                </c:pt>
                <c:pt idx="1365">
                  <c:v>20.65</c:v>
                </c:pt>
                <c:pt idx="1366">
                  <c:v>20.66</c:v>
                </c:pt>
                <c:pt idx="1367">
                  <c:v>20.67</c:v>
                </c:pt>
                <c:pt idx="1368">
                  <c:v>20.68</c:v>
                </c:pt>
                <c:pt idx="1369">
                  <c:v>20.69</c:v>
                </c:pt>
                <c:pt idx="1370">
                  <c:v>20.7</c:v>
                </c:pt>
                <c:pt idx="1371">
                  <c:v>20.71</c:v>
                </c:pt>
                <c:pt idx="1372">
                  <c:v>20.72</c:v>
                </c:pt>
                <c:pt idx="1373">
                  <c:v>20.73</c:v>
                </c:pt>
                <c:pt idx="1374">
                  <c:v>20.74</c:v>
                </c:pt>
                <c:pt idx="1375">
                  <c:v>20.75</c:v>
                </c:pt>
                <c:pt idx="1376">
                  <c:v>20.76</c:v>
                </c:pt>
                <c:pt idx="1377">
                  <c:v>20.77</c:v>
                </c:pt>
                <c:pt idx="1378">
                  <c:v>20.78</c:v>
                </c:pt>
                <c:pt idx="1379">
                  <c:v>20.79</c:v>
                </c:pt>
                <c:pt idx="1380">
                  <c:v>20.8</c:v>
                </c:pt>
                <c:pt idx="1381">
                  <c:v>20.81</c:v>
                </c:pt>
                <c:pt idx="1382">
                  <c:v>20.82</c:v>
                </c:pt>
                <c:pt idx="1383">
                  <c:v>20.83</c:v>
                </c:pt>
                <c:pt idx="1384">
                  <c:v>20.84</c:v>
                </c:pt>
                <c:pt idx="1385">
                  <c:v>20.85</c:v>
                </c:pt>
                <c:pt idx="1386">
                  <c:v>20.86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FE-432F-9279-30D69FBEE765}"/>
            </c:ext>
          </c:extLst>
        </c:ser>
        <c:ser>
          <c:idx val="7"/>
          <c:order val="7"/>
          <c:spPr>
            <a:ln w="15875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'[3]CPTu (S.2)-Elaborazioni'!$AE$16:$AE$1402</c:f>
              <c:numCache>
                <c:formatCode>General</c:formatCode>
                <c:ptCount val="1387"/>
                <c:pt idx="0">
                  <c:v>114.82741604038198</c:v>
                </c:pt>
                <c:pt idx="1">
                  <c:v>115.82597268332972</c:v>
                </c:pt>
                <c:pt idx="2">
                  <c:v>111.19850132408341</c:v>
                </c:pt>
                <c:pt idx="3">
                  <c:v>111.17577387458256</c:v>
                </c:pt>
                <c:pt idx="4">
                  <c:v>109.81236506322766</c:v>
                </c:pt>
                <c:pt idx="5">
                  <c:v>107.26613412045585</c:v>
                </c:pt>
                <c:pt idx="6">
                  <c:v>105.05189593886801</c:v>
                </c:pt>
                <c:pt idx="7">
                  <c:v>102.7752975024097</c:v>
                </c:pt>
                <c:pt idx="8">
                  <c:v>102.03420822051378</c:v>
                </c:pt>
                <c:pt idx="9">
                  <c:v>146.05734505572238</c:v>
                </c:pt>
                <c:pt idx="10">
                  <c:v>145.59521113352352</c:v>
                </c:pt>
                <c:pt idx="11">
                  <c:v>145.60387860879624</c:v>
                </c:pt>
                <c:pt idx="12">
                  <c:v>147.26779670907717</c:v>
                </c:pt>
                <c:pt idx="13">
                  <c:v>148.2364272399048</c:v>
                </c:pt>
                <c:pt idx="14">
                  <c:v>151.06723641227043</c:v>
                </c:pt>
                <c:pt idx="15">
                  <c:v>151.07527763369305</c:v>
                </c:pt>
                <c:pt idx="16">
                  <c:v>155.81215714580634</c:v>
                </c:pt>
                <c:pt idx="17">
                  <c:v>110.68976917066702</c:v>
                </c:pt>
                <c:pt idx="18">
                  <c:v>116.35095442241739</c:v>
                </c:pt>
                <c:pt idx="19">
                  <c:v>116.32291769643075</c:v>
                </c:pt>
                <c:pt idx="20">
                  <c:v>121.90933873924456</c:v>
                </c:pt>
                <c:pt idx="21">
                  <c:v>124.76464699035874</c:v>
                </c:pt>
                <c:pt idx="22">
                  <c:v>132.59367474431014</c:v>
                </c:pt>
                <c:pt idx="23">
                  <c:v>132.56372860004907</c:v>
                </c:pt>
                <c:pt idx="24">
                  <c:v>133.13871424324478</c:v>
                </c:pt>
                <c:pt idx="25">
                  <c:v>132.59680453506792</c:v>
                </c:pt>
                <c:pt idx="26">
                  <c:v>132.10336502885735</c:v>
                </c:pt>
                <c:pt idx="27">
                  <c:v>134.67217116272914</c:v>
                </c:pt>
                <c:pt idx="28">
                  <c:v>134.63960120137338</c:v>
                </c:pt>
                <c:pt idx="29">
                  <c:v>136.36563266177166</c:v>
                </c:pt>
                <c:pt idx="30">
                  <c:v>137.75036504328727</c:v>
                </c:pt>
                <c:pt idx="31">
                  <c:v>137.39357258720014</c:v>
                </c:pt>
                <c:pt idx="32">
                  <c:v>137.3550961592687</c:v>
                </c:pt>
                <c:pt idx="33">
                  <c:v>135.01794146006725</c:v>
                </c:pt>
                <c:pt idx="34">
                  <c:v>197.39994284783688</c:v>
                </c:pt>
                <c:pt idx="35">
                  <c:v>192.81898176548395</c:v>
                </c:pt>
                <c:pt idx="36">
                  <c:v>192.82104057671015</c:v>
                </c:pt>
                <c:pt idx="37">
                  <c:v>188.55472342660127</c:v>
                </c:pt>
                <c:pt idx="38">
                  <c:v>187.21735318604541</c:v>
                </c:pt>
                <c:pt idx="39">
                  <c:v>151.99621161106484</c:v>
                </c:pt>
                <c:pt idx="40">
                  <c:v>151.95232979197402</c:v>
                </c:pt>
                <c:pt idx="41">
                  <c:v>171.07119896757266</c:v>
                </c:pt>
                <c:pt idx="42">
                  <c:v>186.71324928078874</c:v>
                </c:pt>
                <c:pt idx="43">
                  <c:v>209.91723054981838</c:v>
                </c:pt>
                <c:pt idx="44">
                  <c:v>218.04716247456969</c:v>
                </c:pt>
                <c:pt idx="45">
                  <c:v>218.04190366406223</c:v>
                </c:pt>
                <c:pt idx="46">
                  <c:v>220.35989774369185</c:v>
                </c:pt>
                <c:pt idx="47">
                  <c:v>223.96675953935531</c:v>
                </c:pt>
                <c:pt idx="48">
                  <c:v>223.9044258160325</c:v>
                </c:pt>
                <c:pt idx="49">
                  <c:v>225.71910466824067</c:v>
                </c:pt>
                <c:pt idx="50">
                  <c:v>223.98681309754994</c:v>
                </c:pt>
                <c:pt idx="51">
                  <c:v>223.92627084983536</c:v>
                </c:pt>
                <c:pt idx="52">
                  <c:v>224.2664809214404</c:v>
                </c:pt>
                <c:pt idx="53">
                  <c:v>224.36370408780357</c:v>
                </c:pt>
                <c:pt idx="54">
                  <c:v>220.48177480119571</c:v>
                </c:pt>
                <c:pt idx="55">
                  <c:v>220.42504995362762</c:v>
                </c:pt>
                <c:pt idx="56">
                  <c:v>219.12391675365404</c:v>
                </c:pt>
                <c:pt idx="57">
                  <c:v>215.91801502953896</c:v>
                </c:pt>
                <c:pt idx="58">
                  <c:v>214.97577928829935</c:v>
                </c:pt>
                <c:pt idx="59">
                  <c:v>213.98369302886115</c:v>
                </c:pt>
                <c:pt idx="60">
                  <c:v>213.93187410964711</c:v>
                </c:pt>
                <c:pt idx="61">
                  <c:v>212.90950144976122</c:v>
                </c:pt>
                <c:pt idx="62">
                  <c:v>210.70490915034048</c:v>
                </c:pt>
                <c:pt idx="63">
                  <c:v>204.49621594914103</c:v>
                </c:pt>
                <c:pt idx="64">
                  <c:v>204.44821333218738</c:v>
                </c:pt>
                <c:pt idx="65">
                  <c:v>200.47396745940614</c:v>
                </c:pt>
                <c:pt idx="66">
                  <c:v>197.27604781861947</c:v>
                </c:pt>
                <c:pt idx="67">
                  <c:v>189.73055343229757</c:v>
                </c:pt>
                <c:pt idx="68">
                  <c:v>189.68614230762262</c:v>
                </c:pt>
                <c:pt idx="69">
                  <c:v>187.21085649392154</c:v>
                </c:pt>
                <c:pt idx="70">
                  <c:v>181.67811584332483</c:v>
                </c:pt>
                <c:pt idx="71">
                  <c:v>178.07807752630606</c:v>
                </c:pt>
                <c:pt idx="72">
                  <c:v>169.01320580971185</c:v>
                </c:pt>
                <c:pt idx="73">
                  <c:v>168.97274015011541</c:v>
                </c:pt>
                <c:pt idx="74">
                  <c:v>160.87105316194348</c:v>
                </c:pt>
                <c:pt idx="75">
                  <c:v>158.22640425068187</c:v>
                </c:pt>
                <c:pt idx="76">
                  <c:v>153.19330335316801</c:v>
                </c:pt>
                <c:pt idx="77">
                  <c:v>153.15526546040297</c:v>
                </c:pt>
                <c:pt idx="78">
                  <c:v>152.30393216673261</c:v>
                </c:pt>
                <c:pt idx="79">
                  <c:v>154.17228295131065</c:v>
                </c:pt>
                <c:pt idx="80">
                  <c:v>156.80715356722047</c:v>
                </c:pt>
                <c:pt idx="81">
                  <c:v>176.39225579812401</c:v>
                </c:pt>
                <c:pt idx="82">
                  <c:v>176.34384629562248</c:v>
                </c:pt>
                <c:pt idx="83">
                  <c:v>189.01873697153556</c:v>
                </c:pt>
                <c:pt idx="84">
                  <c:v>194.96605617755247</c:v>
                </c:pt>
                <c:pt idx="85">
                  <c:v>206.78861953847638</c:v>
                </c:pt>
                <c:pt idx="86">
                  <c:v>206.73031332802933</c:v>
                </c:pt>
                <c:pt idx="87">
                  <c:v>209.55169267933337</c:v>
                </c:pt>
                <c:pt idx="88">
                  <c:v>213.73943363795325</c:v>
                </c:pt>
                <c:pt idx="89">
                  <c:v>213.6806908942421</c:v>
                </c:pt>
                <c:pt idx="90">
                  <c:v>215.51613138562027</c:v>
                </c:pt>
                <c:pt idx="91">
                  <c:v>216.35268926462359</c:v>
                </c:pt>
                <c:pt idx="92">
                  <c:v>213.80520824400153</c:v>
                </c:pt>
                <c:pt idx="93">
                  <c:v>213.80307351782312</c:v>
                </c:pt>
                <c:pt idx="94">
                  <c:v>210.88258626727347</c:v>
                </c:pt>
                <c:pt idx="95">
                  <c:v>194.18769135886868</c:v>
                </c:pt>
                <c:pt idx="96">
                  <c:v>194.14836889883688</c:v>
                </c:pt>
                <c:pt idx="97">
                  <c:v>192.6800535686705</c:v>
                </c:pt>
                <c:pt idx="98">
                  <c:v>188.79246377441913</c:v>
                </c:pt>
                <c:pt idx="99">
                  <c:v>182.77015562764035</c:v>
                </c:pt>
                <c:pt idx="100">
                  <c:v>171.00997664453686</c:v>
                </c:pt>
                <c:pt idx="101">
                  <c:v>170.97415717675835</c:v>
                </c:pt>
                <c:pt idx="102">
                  <c:v>160.98323591169282</c:v>
                </c:pt>
                <c:pt idx="103">
                  <c:v>156.44752306296959</c:v>
                </c:pt>
                <c:pt idx="104">
                  <c:v>144.42053931440344</c:v>
                </c:pt>
                <c:pt idx="105">
                  <c:v>144.39065019721787</c:v>
                </c:pt>
                <c:pt idx="106">
                  <c:v>131.47842726001917</c:v>
                </c:pt>
                <c:pt idx="107">
                  <c:v>127.24189886933584</c:v>
                </c:pt>
                <c:pt idx="108">
                  <c:v>120.181806276323</c:v>
                </c:pt>
                <c:pt idx="109">
                  <c:v>120.15776405405295</c:v>
                </c:pt>
                <c:pt idx="110">
                  <c:v>115.32797704874258</c:v>
                </c:pt>
                <c:pt idx="111">
                  <c:v>112.86367749963807</c:v>
                </c:pt>
                <c:pt idx="112">
                  <c:v>162.92424086577302</c:v>
                </c:pt>
                <c:pt idx="113">
                  <c:v>162.9333378490922</c:v>
                </c:pt>
                <c:pt idx="114">
                  <c:v>163.6152233316019</c:v>
                </c:pt>
                <c:pt idx="115">
                  <c:v>171.21712436834815</c:v>
                </c:pt>
                <c:pt idx="116">
                  <c:v>125.61314365063764</c:v>
                </c:pt>
                <c:pt idx="117">
                  <c:v>125.58454545408196</c:v>
                </c:pt>
                <c:pt idx="118">
                  <c:v>132.82832005885851</c:v>
                </c:pt>
                <c:pt idx="119">
                  <c:v>134.81913143800898</c:v>
                </c:pt>
                <c:pt idx="120">
                  <c:v>135.04530844085704</c:v>
                </c:pt>
                <c:pt idx="121">
                  <c:v>135.01522057182697</c:v>
                </c:pt>
                <c:pt idx="122">
                  <c:v>129.13063810784803</c:v>
                </c:pt>
                <c:pt idx="123">
                  <c:v>126.30357407806518</c:v>
                </c:pt>
                <c:pt idx="124">
                  <c:v>126.39841496380652</c:v>
                </c:pt>
                <c:pt idx="125">
                  <c:v>126.39402048072252</c:v>
                </c:pt>
                <c:pt idx="126">
                  <c:v>132.52285189365625</c:v>
                </c:pt>
                <c:pt idx="127">
                  <c:v>136.23873261089261</c:v>
                </c:pt>
                <c:pt idx="128">
                  <c:v>143.18849864797721</c:v>
                </c:pt>
                <c:pt idx="129">
                  <c:v>143.15645665096409</c:v>
                </c:pt>
                <c:pt idx="130">
                  <c:v>147.16109200714868</c:v>
                </c:pt>
                <c:pt idx="131">
                  <c:v>148.3689392045066</c:v>
                </c:pt>
                <c:pt idx="132">
                  <c:v>146.55267382049149</c:v>
                </c:pt>
                <c:pt idx="133">
                  <c:v>142.34696503328922</c:v>
                </c:pt>
                <c:pt idx="134">
                  <c:v>142.31688183729221</c:v>
                </c:pt>
                <c:pt idx="135">
                  <c:v>136.91246874599778</c:v>
                </c:pt>
                <c:pt idx="136">
                  <c:v>135.12003056531179</c:v>
                </c:pt>
                <c:pt idx="137">
                  <c:v>126.36008921280971</c:v>
                </c:pt>
                <c:pt idx="138">
                  <c:v>126.33487210060993</c:v>
                </c:pt>
                <c:pt idx="139">
                  <c:v>118.91714489724677</c:v>
                </c:pt>
                <c:pt idx="140">
                  <c:v>116.48768842741767</c:v>
                </c:pt>
                <c:pt idx="141">
                  <c:v>114.61992457732006</c:v>
                </c:pt>
                <c:pt idx="142">
                  <c:v>114.59730848701896</c:v>
                </c:pt>
                <c:pt idx="143">
                  <c:v>119.86417914429018</c:v>
                </c:pt>
                <c:pt idx="144">
                  <c:v>124.64989170723432</c:v>
                </c:pt>
                <c:pt idx="145">
                  <c:v>136.84687972453906</c:v>
                </c:pt>
                <c:pt idx="146">
                  <c:v>136.81671304976066</c:v>
                </c:pt>
                <c:pt idx="147">
                  <c:v>142.66762656979444</c:v>
                </c:pt>
                <c:pt idx="148">
                  <c:v>151.27975531738784</c:v>
                </c:pt>
                <c:pt idx="149">
                  <c:v>153.61025980206293</c:v>
                </c:pt>
                <c:pt idx="150">
                  <c:v>158.10029946254775</c:v>
                </c:pt>
                <c:pt idx="151">
                  <c:v>158.06585964580253</c:v>
                </c:pt>
                <c:pt idx="152">
                  <c:v>159.88404679342858</c:v>
                </c:pt>
                <c:pt idx="153">
                  <c:v>160.90662542257627</c:v>
                </c:pt>
                <c:pt idx="154">
                  <c:v>164.11519281090068</c:v>
                </c:pt>
                <c:pt idx="155">
                  <c:v>164.08124283409612</c:v>
                </c:pt>
                <c:pt idx="156">
                  <c:v>168.30946310374128</c:v>
                </c:pt>
                <c:pt idx="157">
                  <c:v>169.45351670644331</c:v>
                </c:pt>
                <c:pt idx="158">
                  <c:v>173.51254102809534</c:v>
                </c:pt>
                <c:pt idx="159">
                  <c:v>173.47901221500257</c:v>
                </c:pt>
                <c:pt idx="160">
                  <c:v>179.3565141238268</c:v>
                </c:pt>
                <c:pt idx="161">
                  <c:v>182.07888504203461</c:v>
                </c:pt>
                <c:pt idx="162">
                  <c:v>193.61873324925278</c:v>
                </c:pt>
                <c:pt idx="163">
                  <c:v>193.63658091830786</c:v>
                </c:pt>
                <c:pt idx="164">
                  <c:v>198.42205802343273</c:v>
                </c:pt>
                <c:pt idx="165">
                  <c:v>207.04458990243404</c:v>
                </c:pt>
                <c:pt idx="166">
                  <c:v>216.10967964737645</c:v>
                </c:pt>
                <c:pt idx="167">
                  <c:v>216.06668762790875</c:v>
                </c:pt>
                <c:pt idx="168">
                  <c:v>230.43828493909169</c:v>
                </c:pt>
                <c:pt idx="169">
                  <c:v>233.76270442520845</c:v>
                </c:pt>
                <c:pt idx="170">
                  <c:v>241.53954959417612</c:v>
                </c:pt>
                <c:pt idx="171">
                  <c:v>241.4897009721312</c:v>
                </c:pt>
                <c:pt idx="172">
                  <c:v>246.4441248809355</c:v>
                </c:pt>
                <c:pt idx="173">
                  <c:v>246.39346683992744</c:v>
                </c:pt>
                <c:pt idx="174">
                  <c:v>248.29820966474875</c:v>
                </c:pt>
                <c:pt idx="175">
                  <c:v>251.9340734674937</c:v>
                </c:pt>
                <c:pt idx="176">
                  <c:v>258.15965194833217</c:v>
                </c:pt>
                <c:pt idx="177">
                  <c:v>258.10461179459111</c:v>
                </c:pt>
                <c:pt idx="178">
                  <c:v>257.05477813302241</c:v>
                </c:pt>
                <c:pt idx="179">
                  <c:v>259.37388595945134</c:v>
                </c:pt>
                <c:pt idx="180">
                  <c:v>259.31693805133909</c:v>
                </c:pt>
                <c:pt idx="181">
                  <c:v>264.12710752453535</c:v>
                </c:pt>
                <c:pt idx="182">
                  <c:v>261.40838903013065</c:v>
                </c:pt>
                <c:pt idx="183">
                  <c:v>261.6214711731489</c:v>
                </c:pt>
                <c:pt idx="184">
                  <c:v>261.56098468679153</c:v>
                </c:pt>
                <c:pt idx="185">
                  <c:v>264.20727262530551</c:v>
                </c:pt>
                <c:pt idx="186">
                  <c:v>264.70099038495385</c:v>
                </c:pt>
                <c:pt idx="187">
                  <c:v>267.5810984810762</c:v>
                </c:pt>
                <c:pt idx="188">
                  <c:v>267.51945436633764</c:v>
                </c:pt>
                <c:pt idx="189">
                  <c:v>268.55214377466206</c:v>
                </c:pt>
                <c:pt idx="190">
                  <c:v>266.23401926076656</c:v>
                </c:pt>
                <c:pt idx="191">
                  <c:v>264.21938382788676</c:v>
                </c:pt>
                <c:pt idx="192">
                  <c:v>264.15620410259908</c:v>
                </c:pt>
                <c:pt idx="193">
                  <c:v>264.829358846856</c:v>
                </c:pt>
                <c:pt idx="194">
                  <c:v>246.37400340032832</c:v>
                </c:pt>
                <c:pt idx="195">
                  <c:v>246.31715052681</c:v>
                </c:pt>
                <c:pt idx="196">
                  <c:v>251.89792866247492</c:v>
                </c:pt>
                <c:pt idx="197">
                  <c:v>256.05664837635589</c:v>
                </c:pt>
                <c:pt idx="198">
                  <c:v>240.55720808543521</c:v>
                </c:pt>
                <c:pt idx="199">
                  <c:v>237.24154808286306</c:v>
                </c:pt>
                <c:pt idx="200">
                  <c:v>237.19100011014717</c:v>
                </c:pt>
                <c:pt idx="201">
                  <c:v>234.49977390454117</c:v>
                </c:pt>
                <c:pt idx="202">
                  <c:v>229.33678992722756</c:v>
                </c:pt>
                <c:pt idx="203">
                  <c:v>226.75187961314901</c:v>
                </c:pt>
                <c:pt idx="204">
                  <c:v>220.83797093787871</c:v>
                </c:pt>
                <c:pt idx="205">
                  <c:v>219.53311065272953</c:v>
                </c:pt>
                <c:pt idx="206">
                  <c:v>217.75329591705059</c:v>
                </c:pt>
                <c:pt idx="207">
                  <c:v>217.70692595574411</c:v>
                </c:pt>
                <c:pt idx="208">
                  <c:v>218.15972403150411</c:v>
                </c:pt>
                <c:pt idx="209">
                  <c:v>215.9432069030523</c:v>
                </c:pt>
                <c:pt idx="210">
                  <c:v>223.29288390805829</c:v>
                </c:pt>
                <c:pt idx="211">
                  <c:v>223.24551189890076</c:v>
                </c:pt>
                <c:pt idx="212">
                  <c:v>226.42154466696076</c:v>
                </c:pt>
                <c:pt idx="213">
                  <c:v>231.67547328973654</c:v>
                </c:pt>
                <c:pt idx="214">
                  <c:v>243.11689099020509</c:v>
                </c:pt>
                <c:pt idx="215">
                  <c:v>258.89341492899234</c:v>
                </c:pt>
                <c:pt idx="216">
                  <c:v>261.17273753963053</c:v>
                </c:pt>
                <c:pt idx="217">
                  <c:v>277.33725574138646</c:v>
                </c:pt>
                <c:pt idx="218">
                  <c:v>277.2713909528153</c:v>
                </c:pt>
                <c:pt idx="219">
                  <c:v>263.28556348492401</c:v>
                </c:pt>
                <c:pt idx="220">
                  <c:v>262.18088677713683</c:v>
                </c:pt>
                <c:pt idx="221">
                  <c:v>262.11530305404625</c:v>
                </c:pt>
                <c:pt idx="222">
                  <c:v>261.55163602652937</c:v>
                </c:pt>
                <c:pt idx="223">
                  <c:v>215.50739170683897</c:v>
                </c:pt>
                <c:pt idx="224">
                  <c:v>215.45775899697273</c:v>
                </c:pt>
                <c:pt idx="225">
                  <c:v>256.4793773737191</c:v>
                </c:pt>
                <c:pt idx="226">
                  <c:v>247.89742017035735</c:v>
                </c:pt>
                <c:pt idx="227">
                  <c:v>247.83647771455401</c:v>
                </c:pt>
                <c:pt idx="228">
                  <c:v>246.2872974457641</c:v>
                </c:pt>
                <c:pt idx="229">
                  <c:v>238.68138802844629</c:v>
                </c:pt>
                <c:pt idx="230">
                  <c:v>225.61125186738124</c:v>
                </c:pt>
                <c:pt idx="231">
                  <c:v>225.55781553638204</c:v>
                </c:pt>
                <c:pt idx="232">
                  <c:v>223.89680510952547</c:v>
                </c:pt>
                <c:pt idx="233">
                  <c:v>225.94996944318086</c:v>
                </c:pt>
                <c:pt idx="234">
                  <c:v>218.68689721309167</c:v>
                </c:pt>
                <c:pt idx="235">
                  <c:v>218.63787888478481</c:v>
                </c:pt>
                <c:pt idx="236">
                  <c:v>218.33888981965455</c:v>
                </c:pt>
                <c:pt idx="237">
                  <c:v>202.60285206450078</c:v>
                </c:pt>
                <c:pt idx="238">
                  <c:v>197.20602645962563</c:v>
                </c:pt>
                <c:pt idx="239">
                  <c:v>197.16349579422916</c:v>
                </c:pt>
                <c:pt idx="240">
                  <c:v>194.35455725316538</c:v>
                </c:pt>
                <c:pt idx="241">
                  <c:v>192.54548106889632</c:v>
                </c:pt>
                <c:pt idx="242">
                  <c:v>184.93620872568323</c:v>
                </c:pt>
                <c:pt idx="243">
                  <c:v>184.89844323273169</c:v>
                </c:pt>
                <c:pt idx="244">
                  <c:v>181.87414997678911</c:v>
                </c:pt>
                <c:pt idx="245">
                  <c:v>179.99017970973389</c:v>
                </c:pt>
                <c:pt idx="246">
                  <c:v>180.52214837614892</c:v>
                </c:pt>
                <c:pt idx="247">
                  <c:v>175.92954778924587</c:v>
                </c:pt>
                <c:pt idx="248">
                  <c:v>175.89357252766143</c:v>
                </c:pt>
                <c:pt idx="249">
                  <c:v>170.91974158146724</c:v>
                </c:pt>
                <c:pt idx="250">
                  <c:v>171.05018438514838</c:v>
                </c:pt>
                <c:pt idx="251">
                  <c:v>169.03827521352596</c:v>
                </c:pt>
                <c:pt idx="252">
                  <c:v>161.1115979826279</c:v>
                </c:pt>
                <c:pt idx="253">
                  <c:v>161.08209335614833</c:v>
                </c:pt>
                <c:pt idx="254">
                  <c:v>156.20184856032915</c:v>
                </c:pt>
                <c:pt idx="255">
                  <c:v>155.5838712407259</c:v>
                </c:pt>
                <c:pt idx="256">
                  <c:v>153.07215136534612</c:v>
                </c:pt>
                <c:pt idx="257">
                  <c:v>153.04505289832417</c:v>
                </c:pt>
                <c:pt idx="258">
                  <c:v>152.51648696038603</c:v>
                </c:pt>
                <c:pt idx="259">
                  <c:v>153.41852176636331</c:v>
                </c:pt>
                <c:pt idx="260">
                  <c:v>153.0573582449648</c:v>
                </c:pt>
                <c:pt idx="261">
                  <c:v>154.35948312568706</c:v>
                </c:pt>
                <c:pt idx="262">
                  <c:v>154.10816367108654</c:v>
                </c:pt>
                <c:pt idx="263">
                  <c:v>151.32273299530613</c:v>
                </c:pt>
                <c:pt idx="264">
                  <c:v>151.29657048476852</c:v>
                </c:pt>
                <c:pt idx="265">
                  <c:v>144.0314421681102</c:v>
                </c:pt>
                <c:pt idx="266">
                  <c:v>138.44202493694601</c:v>
                </c:pt>
                <c:pt idx="267">
                  <c:v>127.13286683369851</c:v>
                </c:pt>
                <c:pt idx="268">
                  <c:v>127.11105813832188</c:v>
                </c:pt>
                <c:pt idx="269">
                  <c:v>116.33596984870996</c:v>
                </c:pt>
                <c:pt idx="270">
                  <c:v>175.81638850345809</c:v>
                </c:pt>
                <c:pt idx="271">
                  <c:v>167.60831113338963</c:v>
                </c:pt>
                <c:pt idx="272">
                  <c:v>167.61833947652948</c:v>
                </c:pt>
                <c:pt idx="273">
                  <c:v>150.44245777012654</c:v>
                </c:pt>
                <c:pt idx="274">
                  <c:v>147.04630228569445</c:v>
                </c:pt>
                <c:pt idx="275">
                  <c:v>139.60450397660048</c:v>
                </c:pt>
                <c:pt idx="276">
                  <c:v>139.61880061340023</c:v>
                </c:pt>
                <c:pt idx="277">
                  <c:v>135.82055735672409</c:v>
                </c:pt>
                <c:pt idx="278">
                  <c:v>134.89221687560658</c:v>
                </c:pt>
                <c:pt idx="279">
                  <c:v>134.25147096432732</c:v>
                </c:pt>
                <c:pt idx="280">
                  <c:v>134.26758967061016</c:v>
                </c:pt>
                <c:pt idx="281">
                  <c:v>133.70353892050261</c:v>
                </c:pt>
                <c:pt idx="282">
                  <c:v>133.10418816000868</c:v>
                </c:pt>
                <c:pt idx="283">
                  <c:v>138.75181406961798</c:v>
                </c:pt>
                <c:pt idx="284">
                  <c:v>137.65061274530839</c:v>
                </c:pt>
                <c:pt idx="285">
                  <c:v>137.66566965434782</c:v>
                </c:pt>
                <c:pt idx="286">
                  <c:v>166.42385635099006</c:v>
                </c:pt>
                <c:pt idx="287">
                  <c:v>141.27106459738809</c:v>
                </c:pt>
                <c:pt idx="288">
                  <c:v>237.89044344922678</c:v>
                </c:pt>
                <c:pt idx="289">
                  <c:v>237.84847717745853</c:v>
                </c:pt>
                <c:pt idx="290">
                  <c:v>214.8750690027839</c:v>
                </c:pt>
                <c:pt idx="291">
                  <c:v>214.90314952864867</c:v>
                </c:pt>
                <c:pt idx="292">
                  <c:v>211.31535100062743</c:v>
                </c:pt>
                <c:pt idx="293">
                  <c:v>211.27878595964327</c:v>
                </c:pt>
                <c:pt idx="294">
                  <c:v>211.24226528328612</c:v>
                </c:pt>
                <c:pt idx="295">
                  <c:v>189.88501589018446</c:v>
                </c:pt>
                <c:pt idx="296">
                  <c:v>189.85430284413837</c:v>
                </c:pt>
                <c:pt idx="297">
                  <c:v>183.06034301954401</c:v>
                </c:pt>
                <c:pt idx="298">
                  <c:v>177.45932426677044</c:v>
                </c:pt>
                <c:pt idx="299">
                  <c:v>148.34278914903047</c:v>
                </c:pt>
                <c:pt idx="300">
                  <c:v>202.35594075975223</c:v>
                </c:pt>
                <c:pt idx="301">
                  <c:v>183.82473757756978</c:v>
                </c:pt>
                <c:pt idx="302">
                  <c:v>183.83627755233073</c:v>
                </c:pt>
                <c:pt idx="303">
                  <c:v>184.53553092032934</c:v>
                </c:pt>
                <c:pt idx="304">
                  <c:v>185.96465766280585</c:v>
                </c:pt>
                <c:pt idx="305">
                  <c:v>181.53548434164776</c:v>
                </c:pt>
                <c:pt idx="306">
                  <c:v>179.67212043942939</c:v>
                </c:pt>
                <c:pt idx="307">
                  <c:v>178.22072147616834</c:v>
                </c:pt>
                <c:pt idx="308">
                  <c:v>178.13207360194892</c:v>
                </c:pt>
                <c:pt idx="309">
                  <c:v>178.14469271614743</c:v>
                </c:pt>
                <c:pt idx="310">
                  <c:v>176.0653689023892</c:v>
                </c:pt>
                <c:pt idx="311">
                  <c:v>184.49007454113743</c:v>
                </c:pt>
                <c:pt idx="312">
                  <c:v>194.90320671461015</c:v>
                </c:pt>
                <c:pt idx="313">
                  <c:v>194.91204588167645</c:v>
                </c:pt>
                <c:pt idx="314">
                  <c:v>191.75590038189736</c:v>
                </c:pt>
                <c:pt idx="315">
                  <c:v>190.42504123232968</c:v>
                </c:pt>
                <c:pt idx="316">
                  <c:v>190.43392402941694</c:v>
                </c:pt>
                <c:pt idx="317">
                  <c:v>122.94186685493543</c:v>
                </c:pt>
                <c:pt idx="318">
                  <c:v>190.68179397646225</c:v>
                </c:pt>
                <c:pt idx="319">
                  <c:v>175.89924153804421</c:v>
                </c:pt>
                <c:pt idx="320">
                  <c:v>175.90958473200303</c:v>
                </c:pt>
                <c:pt idx="321">
                  <c:v>170.38449381257271</c:v>
                </c:pt>
                <c:pt idx="322">
                  <c:v>169.93399735523562</c:v>
                </c:pt>
                <c:pt idx="323">
                  <c:v>163.13972346272851</c:v>
                </c:pt>
                <c:pt idx="324">
                  <c:v>165.70053690196849</c:v>
                </c:pt>
                <c:pt idx="325">
                  <c:v>155.29502851065379</c:v>
                </c:pt>
                <c:pt idx="326">
                  <c:v>167.63399838507036</c:v>
                </c:pt>
                <c:pt idx="327">
                  <c:v>167.64521113489988</c:v>
                </c:pt>
                <c:pt idx="328">
                  <c:v>177.74674062628699</c:v>
                </c:pt>
                <c:pt idx="329">
                  <c:v>168.48933004418487</c:v>
                </c:pt>
                <c:pt idx="330">
                  <c:v>117.78093108788991</c:v>
                </c:pt>
                <c:pt idx="331">
                  <c:v>117.7607233986861</c:v>
                </c:pt>
                <c:pt idx="332">
                  <c:v>124.81842432054999</c:v>
                </c:pt>
                <c:pt idx="333">
                  <c:v>131.71012538974875</c:v>
                </c:pt>
                <c:pt idx="334">
                  <c:v>134.2875212352491</c:v>
                </c:pt>
                <c:pt idx="335">
                  <c:v>134.26646838477922</c:v>
                </c:pt>
                <c:pt idx="336">
                  <c:v>134.11220773614383</c:v>
                </c:pt>
                <c:pt idx="337">
                  <c:v>129.40438493063675</c:v>
                </c:pt>
                <c:pt idx="338">
                  <c:v>123.42342661066571</c:v>
                </c:pt>
                <c:pt idx="339">
                  <c:v>123.40432638923031</c:v>
                </c:pt>
                <c:pt idx="340">
                  <c:v>119.49130085682133</c:v>
                </c:pt>
                <c:pt idx="341">
                  <c:v>120.12945933388255</c:v>
                </c:pt>
                <c:pt idx="342">
                  <c:v>120.34843071947769</c:v>
                </c:pt>
                <c:pt idx="343">
                  <c:v>120.3288205170313</c:v>
                </c:pt>
                <c:pt idx="344">
                  <c:v>115.8344659303666</c:v>
                </c:pt>
                <c:pt idx="345">
                  <c:v>115.34121234057221</c:v>
                </c:pt>
                <c:pt idx="346">
                  <c:v>115.35881170782612</c:v>
                </c:pt>
                <c:pt idx="347">
                  <c:v>115.34207039084558</c:v>
                </c:pt>
                <c:pt idx="348">
                  <c:v>108.40922116814717</c:v>
                </c:pt>
                <c:pt idx="349">
                  <c:v>104.98128585479138</c:v>
                </c:pt>
                <c:pt idx="350">
                  <c:v>103.28661569888106</c:v>
                </c:pt>
                <c:pt idx="351">
                  <c:v>103.2735815015121</c:v>
                </c:pt>
                <c:pt idx="352">
                  <c:v>114.50268762278515</c:v>
                </c:pt>
                <c:pt idx="353">
                  <c:v>126.16648439370135</c:v>
                </c:pt>
                <c:pt idx="354">
                  <c:v>149.44368098598591</c:v>
                </c:pt>
                <c:pt idx="355">
                  <c:v>149.41885025916383</c:v>
                </c:pt>
                <c:pt idx="356">
                  <c:v>152.17963010345107</c:v>
                </c:pt>
                <c:pt idx="357">
                  <c:v>153.84127360161028</c:v>
                </c:pt>
                <c:pt idx="358">
                  <c:v>197.47360140252354</c:v>
                </c:pt>
                <c:pt idx="359">
                  <c:v>162.19410864617407</c:v>
                </c:pt>
                <c:pt idx="360">
                  <c:v>162.16869515283278</c:v>
                </c:pt>
                <c:pt idx="361">
                  <c:v>128.03666056530739</c:v>
                </c:pt>
                <c:pt idx="362">
                  <c:v>181.57008836296967</c:v>
                </c:pt>
                <c:pt idx="363">
                  <c:v>181.53362428220746</c:v>
                </c:pt>
                <c:pt idx="364">
                  <c:v>206.04892981035681</c:v>
                </c:pt>
                <c:pt idx="365">
                  <c:v>206.00991271636113</c:v>
                </c:pt>
                <c:pt idx="366">
                  <c:v>215.14047759842288</c:v>
                </c:pt>
                <c:pt idx="367">
                  <c:v>232.01235885644172</c:v>
                </c:pt>
                <c:pt idx="368">
                  <c:v>264.18906698926719</c:v>
                </c:pt>
                <c:pt idx="369">
                  <c:v>264.13225227589101</c:v>
                </c:pt>
                <c:pt idx="370">
                  <c:v>286.90675671816194</c:v>
                </c:pt>
                <c:pt idx="371">
                  <c:v>279.76766816233379</c:v>
                </c:pt>
                <c:pt idx="372">
                  <c:v>198.75477703805817</c:v>
                </c:pt>
                <c:pt idx="373">
                  <c:v>198.7201768811905</c:v>
                </c:pt>
                <c:pt idx="374">
                  <c:v>172.75522323542927</c:v>
                </c:pt>
                <c:pt idx="375">
                  <c:v>169.04554575477803</c:v>
                </c:pt>
                <c:pt idx="376">
                  <c:v>177.82590770767723</c:v>
                </c:pt>
                <c:pt idx="377">
                  <c:v>177.78980668543457</c:v>
                </c:pt>
                <c:pt idx="378">
                  <c:v>175.84144849161876</c:v>
                </c:pt>
                <c:pt idx="379">
                  <c:v>196.75359748757637</c:v>
                </c:pt>
                <c:pt idx="380">
                  <c:v>196.76431245090913</c:v>
                </c:pt>
                <c:pt idx="381">
                  <c:v>200.99719864670209</c:v>
                </c:pt>
                <c:pt idx="382">
                  <c:v>208.19932310048529</c:v>
                </c:pt>
                <c:pt idx="383">
                  <c:v>208.78032829151269</c:v>
                </c:pt>
                <c:pt idx="384">
                  <c:v>205.6795033062711</c:v>
                </c:pt>
                <c:pt idx="385">
                  <c:v>205.6902202945318</c:v>
                </c:pt>
                <c:pt idx="386">
                  <c:v>204.17789876565999</c:v>
                </c:pt>
                <c:pt idx="387">
                  <c:v>199.05303860457477</c:v>
                </c:pt>
                <c:pt idx="388">
                  <c:v>196.80589767493814</c:v>
                </c:pt>
                <c:pt idx="389">
                  <c:v>188.50177865050006</c:v>
                </c:pt>
                <c:pt idx="390">
                  <c:v>188.51439050891321</c:v>
                </c:pt>
                <c:pt idx="391">
                  <c:v>188.15611699882305</c:v>
                </c:pt>
                <c:pt idx="392">
                  <c:v>188.16028558164979</c:v>
                </c:pt>
                <c:pt idx="393">
                  <c:v>189.06929543465222</c:v>
                </c:pt>
                <c:pt idx="394">
                  <c:v>162.29139569349377</c:v>
                </c:pt>
                <c:pt idx="395">
                  <c:v>162.3016165211377</c:v>
                </c:pt>
                <c:pt idx="396">
                  <c:v>123.36205371368033</c:v>
                </c:pt>
                <c:pt idx="397">
                  <c:v>124.26680557821902</c:v>
                </c:pt>
                <c:pt idx="398">
                  <c:v>124.22112158291078</c:v>
                </c:pt>
                <c:pt idx="399">
                  <c:v>124.20304010989355</c:v>
                </c:pt>
                <c:pt idx="400">
                  <c:v>119.62430693493988</c:v>
                </c:pt>
                <c:pt idx="401">
                  <c:v>116.26103513563044</c:v>
                </c:pt>
                <c:pt idx="402">
                  <c:v>175.98598923109091</c:v>
                </c:pt>
                <c:pt idx="403">
                  <c:v>175.99614382770133</c:v>
                </c:pt>
                <c:pt idx="404">
                  <c:v>120.89212776745978</c:v>
                </c:pt>
                <c:pt idx="405">
                  <c:v>132.10545555009176</c:v>
                </c:pt>
                <c:pt idx="406">
                  <c:v>145.21731984780874</c:v>
                </c:pt>
                <c:pt idx="407">
                  <c:v>145.19526515257587</c:v>
                </c:pt>
                <c:pt idx="408">
                  <c:v>155.59754492497999</c:v>
                </c:pt>
                <c:pt idx="409">
                  <c:v>157.09456352642715</c:v>
                </c:pt>
                <c:pt idx="410">
                  <c:v>156.40842603003679</c:v>
                </c:pt>
                <c:pt idx="411">
                  <c:v>156.38420503695096</c:v>
                </c:pt>
                <c:pt idx="412">
                  <c:v>156.5218179645754</c:v>
                </c:pt>
                <c:pt idx="413">
                  <c:v>158.78847589912687</c:v>
                </c:pt>
                <c:pt idx="414">
                  <c:v>156.32275478886265</c:v>
                </c:pt>
                <c:pt idx="415">
                  <c:v>156.30003366158383</c:v>
                </c:pt>
                <c:pt idx="416">
                  <c:v>152.81844870037432</c:v>
                </c:pt>
                <c:pt idx="417">
                  <c:v>150.03436129897008</c:v>
                </c:pt>
                <c:pt idx="418">
                  <c:v>149.53913816488736</c:v>
                </c:pt>
                <c:pt idx="419">
                  <c:v>149.51693322431785</c:v>
                </c:pt>
                <c:pt idx="420">
                  <c:v>149.74248157989939</c:v>
                </c:pt>
                <c:pt idx="421">
                  <c:v>147.78811552699352</c:v>
                </c:pt>
                <c:pt idx="422">
                  <c:v>147.41645168815867</c:v>
                </c:pt>
                <c:pt idx="423">
                  <c:v>147.39385821611401</c:v>
                </c:pt>
                <c:pt idx="424">
                  <c:v>147.99647935469525</c:v>
                </c:pt>
                <c:pt idx="425">
                  <c:v>144.95320648937613</c:v>
                </c:pt>
                <c:pt idx="426">
                  <c:v>148.55357246685733</c:v>
                </c:pt>
                <c:pt idx="427">
                  <c:v>148.52965347977261</c:v>
                </c:pt>
                <c:pt idx="428">
                  <c:v>150.85251161043956</c:v>
                </c:pt>
                <c:pt idx="429">
                  <c:v>142.75074490341342</c:v>
                </c:pt>
                <c:pt idx="430">
                  <c:v>154.2394140213444</c:v>
                </c:pt>
                <c:pt idx="431">
                  <c:v>154.21683175075773</c:v>
                </c:pt>
                <c:pt idx="432">
                  <c:v>153.57163968518122</c:v>
                </c:pt>
                <c:pt idx="433">
                  <c:v>151.60537125305524</c:v>
                </c:pt>
                <c:pt idx="434">
                  <c:v>151.58215375551879</c:v>
                </c:pt>
                <c:pt idx="435">
                  <c:v>128.93769320027403</c:v>
                </c:pt>
                <c:pt idx="436">
                  <c:v>147.94277555787318</c:v>
                </c:pt>
                <c:pt idx="437">
                  <c:v>147.91954746322915</c:v>
                </c:pt>
                <c:pt idx="438">
                  <c:v>134.38787892711693</c:v>
                </c:pt>
                <c:pt idx="439">
                  <c:v>134.1472996497746</c:v>
                </c:pt>
                <c:pt idx="440">
                  <c:v>129.28593012434669</c:v>
                </c:pt>
                <c:pt idx="441">
                  <c:v>129.26810218104589</c:v>
                </c:pt>
                <c:pt idx="442">
                  <c:v>129.82918443274397</c:v>
                </c:pt>
                <c:pt idx="443">
                  <c:v>134.06087463474955</c:v>
                </c:pt>
                <c:pt idx="444">
                  <c:v>132.79550886953328</c:v>
                </c:pt>
                <c:pt idx="445">
                  <c:v>132.77511930485323</c:v>
                </c:pt>
                <c:pt idx="446">
                  <c:v>128.43781556358815</c:v>
                </c:pt>
                <c:pt idx="447">
                  <c:v>126.68691032040404</c:v>
                </c:pt>
                <c:pt idx="448">
                  <c:v>130.87407272743414</c:v>
                </c:pt>
                <c:pt idx="449">
                  <c:v>128.49024264551662</c:v>
                </c:pt>
                <c:pt idx="450">
                  <c:v>128.47222974650668</c:v>
                </c:pt>
                <c:pt idx="451">
                  <c:v>127.67609621390885</c:v>
                </c:pt>
                <c:pt idx="452">
                  <c:v>135.23910375799454</c:v>
                </c:pt>
                <c:pt idx="453">
                  <c:v>136.40305683726999</c:v>
                </c:pt>
                <c:pt idx="454">
                  <c:v>140.18627146340827</c:v>
                </c:pt>
                <c:pt idx="455">
                  <c:v>140.16696388664869</c:v>
                </c:pt>
                <c:pt idx="456">
                  <c:v>135.69345810628619</c:v>
                </c:pt>
                <c:pt idx="457">
                  <c:v>146.01621360522722</c:v>
                </c:pt>
                <c:pt idx="458">
                  <c:v>151.27872631722644</c:v>
                </c:pt>
                <c:pt idx="459">
                  <c:v>159.15251046801507</c:v>
                </c:pt>
                <c:pt idx="460">
                  <c:v>159.12902269748744</c:v>
                </c:pt>
                <c:pt idx="461">
                  <c:v>154.49015093363761</c:v>
                </c:pt>
                <c:pt idx="462">
                  <c:v>156.82636851241907</c:v>
                </c:pt>
                <c:pt idx="463">
                  <c:v>157.64833253493651</c:v>
                </c:pt>
                <c:pt idx="464">
                  <c:v>157.62455143871554</c:v>
                </c:pt>
                <c:pt idx="465">
                  <c:v>152.69070106334581</c:v>
                </c:pt>
                <c:pt idx="466">
                  <c:v>152.2807528003701</c:v>
                </c:pt>
                <c:pt idx="467">
                  <c:v>156.08400995410059</c:v>
                </c:pt>
                <c:pt idx="468">
                  <c:v>156.06013269985752</c:v>
                </c:pt>
                <c:pt idx="469">
                  <c:v>163.67062399901155</c:v>
                </c:pt>
                <c:pt idx="470">
                  <c:v>160.26770116663636</c:v>
                </c:pt>
                <c:pt idx="471">
                  <c:v>160.24185053574283</c:v>
                </c:pt>
                <c:pt idx="472">
                  <c:v>166.70070946038507</c:v>
                </c:pt>
                <c:pt idx="473">
                  <c:v>175.86924890881366</c:v>
                </c:pt>
                <c:pt idx="474">
                  <c:v>175.8423691322445</c:v>
                </c:pt>
                <c:pt idx="475">
                  <c:v>181.22445524635106</c:v>
                </c:pt>
                <c:pt idx="476">
                  <c:v>195.0763726456405</c:v>
                </c:pt>
                <c:pt idx="477">
                  <c:v>186.82309523879366</c:v>
                </c:pt>
                <c:pt idx="478">
                  <c:v>179.48527550378861</c:v>
                </c:pt>
                <c:pt idx="479">
                  <c:v>179.45970271551835</c:v>
                </c:pt>
                <c:pt idx="480">
                  <c:v>174.77934685856752</c:v>
                </c:pt>
                <c:pt idx="481">
                  <c:v>148.22156008756178</c:v>
                </c:pt>
                <c:pt idx="482">
                  <c:v>151.92681644097118</c:v>
                </c:pt>
                <c:pt idx="483">
                  <c:v>147.79438252424262</c:v>
                </c:pt>
                <c:pt idx="484">
                  <c:v>147.77261613511439</c:v>
                </c:pt>
                <c:pt idx="485">
                  <c:v>145.19343680992802</c:v>
                </c:pt>
                <c:pt idx="486">
                  <c:v>151.0067005884292</c:v>
                </c:pt>
                <c:pt idx="487">
                  <c:v>146.14037991008183</c:v>
                </c:pt>
                <c:pt idx="488">
                  <c:v>148.46157094571635</c:v>
                </c:pt>
                <c:pt idx="489">
                  <c:v>148.4398363521147</c:v>
                </c:pt>
                <c:pt idx="490">
                  <c:v>151.39266297259834</c:v>
                </c:pt>
                <c:pt idx="491">
                  <c:v>148.38837244039919</c:v>
                </c:pt>
                <c:pt idx="492">
                  <c:v>152.08316158336626</c:v>
                </c:pt>
                <c:pt idx="493">
                  <c:v>130.22184061086929</c:v>
                </c:pt>
                <c:pt idx="494">
                  <c:v>130.20398429230096</c:v>
                </c:pt>
                <c:pt idx="495">
                  <c:v>121.41069099138886</c:v>
                </c:pt>
                <c:pt idx="496">
                  <c:v>121.39860751701868</c:v>
                </c:pt>
                <c:pt idx="497">
                  <c:v>117.38620237030128</c:v>
                </c:pt>
                <c:pt idx="498">
                  <c:v>115.91750663675151</c:v>
                </c:pt>
                <c:pt idx="499">
                  <c:v>113.68590314475333</c:v>
                </c:pt>
                <c:pt idx="500">
                  <c:v>114.04670068549133</c:v>
                </c:pt>
                <c:pt idx="501">
                  <c:v>115.94204364069329</c:v>
                </c:pt>
                <c:pt idx="502">
                  <c:v>115.93013433211624</c:v>
                </c:pt>
                <c:pt idx="503">
                  <c:v>119.69100713092989</c:v>
                </c:pt>
                <c:pt idx="504">
                  <c:v>117.56234285110105</c:v>
                </c:pt>
                <c:pt idx="505">
                  <c:v>110.59111004097794</c:v>
                </c:pt>
                <c:pt idx="506">
                  <c:v>110.57891136464816</c:v>
                </c:pt>
                <c:pt idx="507">
                  <c:v>105.15113597964685</c:v>
                </c:pt>
                <c:pt idx="508">
                  <c:v>112.92270076610471</c:v>
                </c:pt>
                <c:pt idx="509">
                  <c:v>114.15578340238685</c:v>
                </c:pt>
                <c:pt idx="510">
                  <c:v>117.64709863747882</c:v>
                </c:pt>
                <c:pt idx="511">
                  <c:v>117.65732695357795</c:v>
                </c:pt>
                <c:pt idx="512">
                  <c:v>118.49113448119398</c:v>
                </c:pt>
                <c:pt idx="513">
                  <c:v>115.13135480114173</c:v>
                </c:pt>
                <c:pt idx="514">
                  <c:v>107.25720608077084</c:v>
                </c:pt>
                <c:pt idx="515">
                  <c:v>107.2450814880623</c:v>
                </c:pt>
                <c:pt idx="516">
                  <c:v>117.67160823525607</c:v>
                </c:pt>
                <c:pt idx="517">
                  <c:v>115.05746599199468</c:v>
                </c:pt>
                <c:pt idx="518">
                  <c:v>172.92774552202908</c:v>
                </c:pt>
                <c:pt idx="519">
                  <c:v>172.93803531623598</c:v>
                </c:pt>
                <c:pt idx="520">
                  <c:v>108.66290921346666</c:v>
                </c:pt>
                <c:pt idx="521">
                  <c:v>175.44392355908272</c:v>
                </c:pt>
                <c:pt idx="522">
                  <c:v>119.82506647903264</c:v>
                </c:pt>
                <c:pt idx="523">
                  <c:v>119.80953301983978</c:v>
                </c:pt>
                <c:pt idx="524">
                  <c:v>91.284606315042566</c:v>
                </c:pt>
                <c:pt idx="525">
                  <c:v>109.62383519828562</c:v>
                </c:pt>
                <c:pt idx="526">
                  <c:v>109.61249302701637</c:v>
                </c:pt>
                <c:pt idx="527">
                  <c:v>111.58792848831554</c:v>
                </c:pt>
                <c:pt idx="528">
                  <c:v>113.0770699005021</c:v>
                </c:pt>
                <c:pt idx="529">
                  <c:v>129.56009576220833</c:v>
                </c:pt>
                <c:pt idx="530">
                  <c:v>134.30699590423501</c:v>
                </c:pt>
                <c:pt idx="531">
                  <c:v>122.80168097104885</c:v>
                </c:pt>
                <c:pt idx="532">
                  <c:v>122.78572422869179</c:v>
                </c:pt>
                <c:pt idx="533">
                  <c:v>141.32527017627348</c:v>
                </c:pt>
                <c:pt idx="534">
                  <c:v>148.09912159319356</c:v>
                </c:pt>
                <c:pt idx="535">
                  <c:v>117.20282663927972</c:v>
                </c:pt>
                <c:pt idx="536">
                  <c:v>117.18881754300882</c:v>
                </c:pt>
                <c:pt idx="537">
                  <c:v>151.06171421908951</c:v>
                </c:pt>
                <c:pt idx="538">
                  <c:v>142.57852680140513</c:v>
                </c:pt>
                <c:pt idx="539">
                  <c:v>142.55676162739212</c:v>
                </c:pt>
                <c:pt idx="540">
                  <c:v>138.779746340911</c:v>
                </c:pt>
                <c:pt idx="541">
                  <c:v>166.21449836596329</c:v>
                </c:pt>
                <c:pt idx="542">
                  <c:v>176.0801874860089</c:v>
                </c:pt>
                <c:pt idx="543">
                  <c:v>185.29789637056481</c:v>
                </c:pt>
                <c:pt idx="544">
                  <c:v>185.27485663933982</c:v>
                </c:pt>
                <c:pt idx="545">
                  <c:v>198.54012014214359</c:v>
                </c:pt>
                <c:pt idx="546">
                  <c:v>203.48786171502834</c:v>
                </c:pt>
                <c:pt idx="547">
                  <c:v>203.45994817174835</c:v>
                </c:pt>
                <c:pt idx="548">
                  <c:v>204.34023414252286</c:v>
                </c:pt>
                <c:pt idx="549">
                  <c:v>200.40013097070977</c:v>
                </c:pt>
                <c:pt idx="550">
                  <c:v>203.94719508815211</c:v>
                </c:pt>
                <c:pt idx="551">
                  <c:v>193.37853236917121</c:v>
                </c:pt>
                <c:pt idx="552">
                  <c:v>193.39005797509853</c:v>
                </c:pt>
                <c:pt idx="553">
                  <c:v>196.62761472163035</c:v>
                </c:pt>
                <c:pt idx="554">
                  <c:v>199.04575469777473</c:v>
                </c:pt>
                <c:pt idx="555">
                  <c:v>200.93590053334037</c:v>
                </c:pt>
                <c:pt idx="556">
                  <c:v>200.90426923347007</c:v>
                </c:pt>
                <c:pt idx="557">
                  <c:v>198.25098795999855</c:v>
                </c:pt>
                <c:pt idx="558">
                  <c:v>198.30010942279904</c:v>
                </c:pt>
                <c:pt idx="559">
                  <c:v>196.86257180958111</c:v>
                </c:pt>
                <c:pt idx="560">
                  <c:v>196.83247822595055</c:v>
                </c:pt>
                <c:pt idx="561">
                  <c:v>189.56066754517965</c:v>
                </c:pt>
                <c:pt idx="562">
                  <c:v>187.32528719092545</c:v>
                </c:pt>
                <c:pt idx="563">
                  <c:v>186.10438108573564</c:v>
                </c:pt>
                <c:pt idx="564">
                  <c:v>184.32256455950221</c:v>
                </c:pt>
                <c:pt idx="565">
                  <c:v>177.74085951706164</c:v>
                </c:pt>
                <c:pt idx="566">
                  <c:v>177.71364045016745</c:v>
                </c:pt>
                <c:pt idx="567">
                  <c:v>172.98797308724568</c:v>
                </c:pt>
                <c:pt idx="568">
                  <c:v>173.89200602864705</c:v>
                </c:pt>
                <c:pt idx="569">
                  <c:v>169.80895512341104</c:v>
                </c:pt>
                <c:pt idx="570">
                  <c:v>164.50683292739109</c:v>
                </c:pt>
                <c:pt idx="571">
                  <c:v>153.6811434860424</c:v>
                </c:pt>
                <c:pt idx="572">
                  <c:v>153.65760847918659</c:v>
                </c:pt>
                <c:pt idx="573">
                  <c:v>149.67934936408429</c:v>
                </c:pt>
                <c:pt idx="574">
                  <c:v>149.35831470233293</c:v>
                </c:pt>
                <c:pt idx="575">
                  <c:v>153.81933419823793</c:v>
                </c:pt>
                <c:pt idx="576">
                  <c:v>150.36893002289821</c:v>
                </c:pt>
                <c:pt idx="577">
                  <c:v>147.85470138395664</c:v>
                </c:pt>
                <c:pt idx="578">
                  <c:v>140.02796623892795</c:v>
                </c:pt>
                <c:pt idx="579">
                  <c:v>140.00962171430533</c:v>
                </c:pt>
                <c:pt idx="580">
                  <c:v>137.42054806069075</c:v>
                </c:pt>
                <c:pt idx="581">
                  <c:v>133.44811062536667</c:v>
                </c:pt>
                <c:pt idx="582">
                  <c:v>130.46199896155326</c:v>
                </c:pt>
                <c:pt idx="583">
                  <c:v>127.23366022321919</c:v>
                </c:pt>
                <c:pt idx="584">
                  <c:v>127.21840336050421</c:v>
                </c:pt>
                <c:pt idx="585">
                  <c:v>126.5998728206021</c:v>
                </c:pt>
                <c:pt idx="586">
                  <c:v>124.59983751203988</c:v>
                </c:pt>
                <c:pt idx="587">
                  <c:v>125.99717122539407</c:v>
                </c:pt>
                <c:pt idx="588">
                  <c:v>133.89030669283019</c:v>
                </c:pt>
                <c:pt idx="589">
                  <c:v>131.62764414853905</c:v>
                </c:pt>
                <c:pt idx="590">
                  <c:v>127.64436287039896</c:v>
                </c:pt>
                <c:pt idx="591">
                  <c:v>127.62937022792592</c:v>
                </c:pt>
                <c:pt idx="592">
                  <c:v>130.43040543324122</c:v>
                </c:pt>
                <c:pt idx="593">
                  <c:v>141.442256521498</c:v>
                </c:pt>
                <c:pt idx="594">
                  <c:v>148.54567783704223</c:v>
                </c:pt>
                <c:pt idx="595">
                  <c:v>148.53096669811123</c:v>
                </c:pt>
                <c:pt idx="596">
                  <c:v>159.52700008059614</c:v>
                </c:pt>
                <c:pt idx="597">
                  <c:v>159.12055950198626</c:v>
                </c:pt>
                <c:pt idx="598">
                  <c:v>173.88349218504163</c:v>
                </c:pt>
                <c:pt idx="599">
                  <c:v>173.86280559544983</c:v>
                </c:pt>
                <c:pt idx="600">
                  <c:v>182.5006757621959</c:v>
                </c:pt>
                <c:pt idx="601">
                  <c:v>188.21773138521047</c:v>
                </c:pt>
                <c:pt idx="602">
                  <c:v>184.06742570640094</c:v>
                </c:pt>
                <c:pt idx="603">
                  <c:v>184.04515826523007</c:v>
                </c:pt>
                <c:pt idx="604">
                  <c:v>187.21716421726978</c:v>
                </c:pt>
                <c:pt idx="605">
                  <c:v>177.72261810209659</c:v>
                </c:pt>
                <c:pt idx="606">
                  <c:v>167.62796531989014</c:v>
                </c:pt>
                <c:pt idx="607">
                  <c:v>163.92755363747554</c:v>
                </c:pt>
                <c:pt idx="608">
                  <c:v>164.33203174483901</c:v>
                </c:pt>
                <c:pt idx="609">
                  <c:v>164.30859710071294</c:v>
                </c:pt>
                <c:pt idx="610">
                  <c:v>161.55991916918939</c:v>
                </c:pt>
                <c:pt idx="611">
                  <c:v>152.09909239364819</c:v>
                </c:pt>
                <c:pt idx="612">
                  <c:v>150.12555569238287</c:v>
                </c:pt>
                <c:pt idx="613">
                  <c:v>150.10426407211042</c:v>
                </c:pt>
                <c:pt idx="614">
                  <c:v>148.77010223009958</c:v>
                </c:pt>
                <c:pt idx="615">
                  <c:v>148.43670987049029</c:v>
                </c:pt>
                <c:pt idx="616">
                  <c:v>148.99532249580923</c:v>
                </c:pt>
                <c:pt idx="617">
                  <c:v>148.97454011351678</c:v>
                </c:pt>
                <c:pt idx="618">
                  <c:v>149.70370906000255</c:v>
                </c:pt>
                <c:pt idx="619">
                  <c:v>150.51637101948197</c:v>
                </c:pt>
                <c:pt idx="620">
                  <c:v>151.92165702100962</c:v>
                </c:pt>
                <c:pt idx="621">
                  <c:v>155.28837650779073</c:v>
                </c:pt>
                <c:pt idx="622">
                  <c:v>162.86862651661187</c:v>
                </c:pt>
                <c:pt idx="623">
                  <c:v>160.93507745041728</c:v>
                </c:pt>
                <c:pt idx="624">
                  <c:v>157.33846517568983</c:v>
                </c:pt>
                <c:pt idx="625">
                  <c:v>157.31723951388409</c:v>
                </c:pt>
                <c:pt idx="626">
                  <c:v>159.05689023679653</c:v>
                </c:pt>
                <c:pt idx="627">
                  <c:v>161.42911289937533</c:v>
                </c:pt>
                <c:pt idx="628">
                  <c:v>163.42150000300427</c:v>
                </c:pt>
                <c:pt idx="629">
                  <c:v>167.77851877249722</c:v>
                </c:pt>
                <c:pt idx="630">
                  <c:v>169.4623346410965</c:v>
                </c:pt>
                <c:pt idx="631">
                  <c:v>181.39422888499453</c:v>
                </c:pt>
                <c:pt idx="632">
                  <c:v>181.36806607241331</c:v>
                </c:pt>
                <c:pt idx="633">
                  <c:v>184.61930536744981</c:v>
                </c:pt>
                <c:pt idx="634">
                  <c:v>196.46371371711254</c:v>
                </c:pt>
                <c:pt idx="635">
                  <c:v>207.21314956738561</c:v>
                </c:pt>
                <c:pt idx="636">
                  <c:v>215.66329740877674</c:v>
                </c:pt>
                <c:pt idx="637">
                  <c:v>215.6334870106781</c:v>
                </c:pt>
                <c:pt idx="638">
                  <c:v>205.45552974709062</c:v>
                </c:pt>
                <c:pt idx="639">
                  <c:v>197.79419309790808</c:v>
                </c:pt>
                <c:pt idx="640">
                  <c:v>197.764982466156</c:v>
                </c:pt>
                <c:pt idx="641">
                  <c:v>199.84883456511653</c:v>
                </c:pt>
                <c:pt idx="642">
                  <c:v>204.18733509704867</c:v>
                </c:pt>
                <c:pt idx="643">
                  <c:v>200.11662079037001</c:v>
                </c:pt>
                <c:pt idx="644">
                  <c:v>196.09227363009418</c:v>
                </c:pt>
                <c:pt idx="645">
                  <c:v>196.06482060447249</c:v>
                </c:pt>
                <c:pt idx="646">
                  <c:v>197.01908490538389</c:v>
                </c:pt>
                <c:pt idx="647">
                  <c:v>196.60862304567195</c:v>
                </c:pt>
                <c:pt idx="648">
                  <c:v>200.94260065470974</c:v>
                </c:pt>
                <c:pt idx="649">
                  <c:v>200.9128768027451</c:v>
                </c:pt>
                <c:pt idx="650">
                  <c:v>200.28603885095228</c:v>
                </c:pt>
                <c:pt idx="651">
                  <c:v>206.97736391294387</c:v>
                </c:pt>
                <c:pt idx="652">
                  <c:v>210.474713896081</c:v>
                </c:pt>
                <c:pt idx="653">
                  <c:v>206.37197497659963</c:v>
                </c:pt>
                <c:pt idx="654">
                  <c:v>206.34547099720422</c:v>
                </c:pt>
                <c:pt idx="655">
                  <c:v>203.55743519389532</c:v>
                </c:pt>
                <c:pt idx="656">
                  <c:v>201.65905668474696</c:v>
                </c:pt>
                <c:pt idx="657">
                  <c:v>203.84986174911936</c:v>
                </c:pt>
                <c:pt idx="658">
                  <c:v>203.82136484523977</c:v>
                </c:pt>
                <c:pt idx="659">
                  <c:v>206.97746846811165</c:v>
                </c:pt>
                <c:pt idx="660">
                  <c:v>206.62817740673242</c:v>
                </c:pt>
                <c:pt idx="661">
                  <c:v>194.11734290546013</c:v>
                </c:pt>
                <c:pt idx="662">
                  <c:v>201.67664875633309</c:v>
                </c:pt>
                <c:pt idx="663">
                  <c:v>203.49359605213911</c:v>
                </c:pt>
                <c:pt idx="664">
                  <c:v>206.28304165902051</c:v>
                </c:pt>
                <c:pt idx="665">
                  <c:v>206.25502113873128</c:v>
                </c:pt>
                <c:pt idx="666">
                  <c:v>195.8794368756806</c:v>
                </c:pt>
                <c:pt idx="667">
                  <c:v>197.08369155181748</c:v>
                </c:pt>
                <c:pt idx="668">
                  <c:v>191.20934688291973</c:v>
                </c:pt>
                <c:pt idx="669">
                  <c:v>191.18379472001854</c:v>
                </c:pt>
                <c:pt idx="670">
                  <c:v>195.3830675103994</c:v>
                </c:pt>
                <c:pt idx="671">
                  <c:v>201.01191315686827</c:v>
                </c:pt>
                <c:pt idx="672">
                  <c:v>222.46633893093971</c:v>
                </c:pt>
                <c:pt idx="673">
                  <c:v>222.43422724837222</c:v>
                </c:pt>
                <c:pt idx="674">
                  <c:v>207.24400661782263</c:v>
                </c:pt>
                <c:pt idx="675">
                  <c:v>216.90507201361876</c:v>
                </c:pt>
                <c:pt idx="676">
                  <c:v>199.2982344401139</c:v>
                </c:pt>
                <c:pt idx="677">
                  <c:v>199.26826141147049</c:v>
                </c:pt>
                <c:pt idx="678">
                  <c:v>208.98784157560723</c:v>
                </c:pt>
                <c:pt idx="679">
                  <c:v>215.52463012039519</c:v>
                </c:pt>
                <c:pt idx="680">
                  <c:v>226.14860684496082</c:v>
                </c:pt>
                <c:pt idx="681">
                  <c:v>226.11632592574006</c:v>
                </c:pt>
                <c:pt idx="682">
                  <c:v>226.6599114157772</c:v>
                </c:pt>
                <c:pt idx="683">
                  <c:v>222.40080177977975</c:v>
                </c:pt>
                <c:pt idx="684">
                  <c:v>194.07872196061248</c:v>
                </c:pt>
                <c:pt idx="685">
                  <c:v>194.28291110340436</c:v>
                </c:pt>
                <c:pt idx="686">
                  <c:v>195.19924329471741</c:v>
                </c:pt>
                <c:pt idx="687">
                  <c:v>195.17080881938011</c:v>
                </c:pt>
                <c:pt idx="688">
                  <c:v>187.88221027198125</c:v>
                </c:pt>
                <c:pt idx="689">
                  <c:v>186.95683476869482</c:v>
                </c:pt>
                <c:pt idx="690">
                  <c:v>192.34982845623719</c:v>
                </c:pt>
                <c:pt idx="691">
                  <c:v>191.59592550873936</c:v>
                </c:pt>
                <c:pt idx="692">
                  <c:v>192.93144544653501</c:v>
                </c:pt>
                <c:pt idx="693">
                  <c:v>188.07440951347874</c:v>
                </c:pt>
                <c:pt idx="694">
                  <c:v>188.05159445984737</c:v>
                </c:pt>
                <c:pt idx="695">
                  <c:v>184.07817958210393</c:v>
                </c:pt>
                <c:pt idx="696">
                  <c:v>180.79604509779483</c:v>
                </c:pt>
                <c:pt idx="697">
                  <c:v>174.55304127688873</c:v>
                </c:pt>
                <c:pt idx="698">
                  <c:v>174.53056582493224</c:v>
                </c:pt>
                <c:pt idx="699">
                  <c:v>170.7512775228513</c:v>
                </c:pt>
                <c:pt idx="700">
                  <c:v>170.58141944775244</c:v>
                </c:pt>
                <c:pt idx="701">
                  <c:v>173.47139616009352</c:v>
                </c:pt>
                <c:pt idx="702">
                  <c:v>167.55579082624911</c:v>
                </c:pt>
                <c:pt idx="703">
                  <c:v>168.06845306536809</c:v>
                </c:pt>
                <c:pt idx="704">
                  <c:v>168.90516445221203</c:v>
                </c:pt>
                <c:pt idx="705">
                  <c:v>168.88488809530725</c:v>
                </c:pt>
                <c:pt idx="706">
                  <c:v>172.28484012920097</c:v>
                </c:pt>
                <c:pt idx="707">
                  <c:v>162.18341955428895</c:v>
                </c:pt>
                <c:pt idx="708">
                  <c:v>162.8735679634907</c:v>
                </c:pt>
                <c:pt idx="709">
                  <c:v>176.69782158812737</c:v>
                </c:pt>
                <c:pt idx="710">
                  <c:v>177.53726152049376</c:v>
                </c:pt>
                <c:pt idx="711">
                  <c:v>177.51674929691544</c:v>
                </c:pt>
                <c:pt idx="712">
                  <c:v>178.56552284006651</c:v>
                </c:pt>
                <c:pt idx="713">
                  <c:v>181.9181115310333</c:v>
                </c:pt>
                <c:pt idx="714">
                  <c:v>186.60247510623648</c:v>
                </c:pt>
                <c:pt idx="715">
                  <c:v>195.8362654147775</c:v>
                </c:pt>
                <c:pt idx="716">
                  <c:v>195.81142967826264</c:v>
                </c:pt>
                <c:pt idx="717">
                  <c:v>194.45195094726404</c:v>
                </c:pt>
                <c:pt idx="718">
                  <c:v>193.77840621438912</c:v>
                </c:pt>
                <c:pt idx="719">
                  <c:v>190.63398761018161</c:v>
                </c:pt>
                <c:pt idx="720">
                  <c:v>190.60721685744358</c:v>
                </c:pt>
                <c:pt idx="721">
                  <c:v>198.39124018152154</c:v>
                </c:pt>
                <c:pt idx="722">
                  <c:v>183.69957103859088</c:v>
                </c:pt>
                <c:pt idx="723">
                  <c:v>195.46679562500535</c:v>
                </c:pt>
                <c:pt idx="724">
                  <c:v>195.47650948413983</c:v>
                </c:pt>
                <c:pt idx="725">
                  <c:v>191.96551119723887</c:v>
                </c:pt>
                <c:pt idx="726">
                  <c:v>169.56463133505733</c:v>
                </c:pt>
                <c:pt idx="727">
                  <c:v>176.61887742835279</c:v>
                </c:pt>
                <c:pt idx="728">
                  <c:v>176.59594898050406</c:v>
                </c:pt>
                <c:pt idx="729">
                  <c:v>207.83912437099175</c:v>
                </c:pt>
                <c:pt idx="730">
                  <c:v>229.73395555568274</c:v>
                </c:pt>
                <c:pt idx="731">
                  <c:v>229.7027638701922</c:v>
                </c:pt>
                <c:pt idx="732">
                  <c:v>236.56524196454723</c:v>
                </c:pt>
                <c:pt idx="733">
                  <c:v>254.27479345301725</c:v>
                </c:pt>
                <c:pt idx="734">
                  <c:v>254.23618503207641</c:v>
                </c:pt>
                <c:pt idx="735">
                  <c:v>262.04055175000843</c:v>
                </c:pt>
                <c:pt idx="736">
                  <c:v>490.04821672310834</c:v>
                </c:pt>
                <c:pt idx="737">
                  <c:v>490.03793455514602</c:v>
                </c:pt>
                <c:pt idx="738">
                  <c:v>505.35092847978166</c:v>
                </c:pt>
                <c:pt idx="739">
                  <c:v>192.38059780882057</c:v>
                </c:pt>
                <c:pt idx="740">
                  <c:v>192.35164772513221</c:v>
                </c:pt>
                <c:pt idx="741">
                  <c:v>201.92180463295378</c:v>
                </c:pt>
                <c:pt idx="742">
                  <c:v>201.89098886702254</c:v>
                </c:pt>
                <c:pt idx="743">
                  <c:v>200.20157797692855</c:v>
                </c:pt>
                <c:pt idx="744">
                  <c:v>198.71549792172124</c:v>
                </c:pt>
                <c:pt idx="745">
                  <c:v>198.68477046420193</c:v>
                </c:pt>
                <c:pt idx="746">
                  <c:v>198.25118567240654</c:v>
                </c:pt>
                <c:pt idx="747">
                  <c:v>200.52115487296371</c:v>
                </c:pt>
                <c:pt idx="748">
                  <c:v>209.00862406747123</c:v>
                </c:pt>
                <c:pt idx="749">
                  <c:v>208.97559668728786</c:v>
                </c:pt>
                <c:pt idx="750">
                  <c:v>211.47119577147575</c:v>
                </c:pt>
                <c:pt idx="751">
                  <c:v>212.26606303976814</c:v>
                </c:pt>
                <c:pt idx="752">
                  <c:v>213.46882966966214</c:v>
                </c:pt>
                <c:pt idx="753">
                  <c:v>211.90701068170361</c:v>
                </c:pt>
                <c:pt idx="754">
                  <c:v>208.79113744088949</c:v>
                </c:pt>
                <c:pt idx="755">
                  <c:v>208.76243782386936</c:v>
                </c:pt>
                <c:pt idx="756">
                  <c:v>207.98417084128542</c:v>
                </c:pt>
                <c:pt idx="757">
                  <c:v>206.57084343167816</c:v>
                </c:pt>
                <c:pt idx="758">
                  <c:v>205.60343279552259</c:v>
                </c:pt>
                <c:pt idx="759">
                  <c:v>203.58501598518214</c:v>
                </c:pt>
                <c:pt idx="760">
                  <c:v>203.5591884472334</c:v>
                </c:pt>
                <c:pt idx="761">
                  <c:v>202.47648445668781</c:v>
                </c:pt>
                <c:pt idx="762">
                  <c:v>199.79525278291931</c:v>
                </c:pt>
                <c:pt idx="763">
                  <c:v>199.02904200704441</c:v>
                </c:pt>
                <c:pt idx="764">
                  <c:v>197.80135603580462</c:v>
                </c:pt>
                <c:pt idx="765">
                  <c:v>197.77701644328138</c:v>
                </c:pt>
                <c:pt idx="766">
                  <c:v>197.46440310367038</c:v>
                </c:pt>
                <c:pt idx="767">
                  <c:v>197.51523943656758</c:v>
                </c:pt>
                <c:pt idx="768">
                  <c:v>197.43923134102778</c:v>
                </c:pt>
                <c:pt idx="769">
                  <c:v>197.11831109240109</c:v>
                </c:pt>
                <c:pt idx="770">
                  <c:v>195.80886401380451</c:v>
                </c:pt>
                <c:pt idx="771">
                  <c:v>195.78386980192025</c:v>
                </c:pt>
                <c:pt idx="772">
                  <c:v>194.91661835050166</c:v>
                </c:pt>
                <c:pt idx="773">
                  <c:v>194.58238740958782</c:v>
                </c:pt>
                <c:pt idx="774">
                  <c:v>193.47731494046786</c:v>
                </c:pt>
                <c:pt idx="775">
                  <c:v>193.45281730816407</c:v>
                </c:pt>
                <c:pt idx="776">
                  <c:v>193.61653021914177</c:v>
                </c:pt>
                <c:pt idx="777">
                  <c:v>193.51918458068724</c:v>
                </c:pt>
                <c:pt idx="778">
                  <c:v>193.91841845463026</c:v>
                </c:pt>
                <c:pt idx="779">
                  <c:v>194.7682444970589</c:v>
                </c:pt>
                <c:pt idx="780">
                  <c:v>195.33678275762688</c:v>
                </c:pt>
                <c:pt idx="781">
                  <c:v>196.65925497035653</c:v>
                </c:pt>
                <c:pt idx="782">
                  <c:v>196.63503067269843</c:v>
                </c:pt>
                <c:pt idx="783">
                  <c:v>199.16188244971059</c:v>
                </c:pt>
                <c:pt idx="784">
                  <c:v>201.24094488764928</c:v>
                </c:pt>
                <c:pt idx="785">
                  <c:v>209.24482822986656</c:v>
                </c:pt>
                <c:pt idx="786">
                  <c:v>209.21828566284461</c:v>
                </c:pt>
                <c:pt idx="787">
                  <c:v>212.05793822430081</c:v>
                </c:pt>
                <c:pt idx="788">
                  <c:v>209.66172262446477</c:v>
                </c:pt>
                <c:pt idx="789">
                  <c:v>192.89031168007705</c:v>
                </c:pt>
                <c:pt idx="790">
                  <c:v>192.86687588107458</c:v>
                </c:pt>
                <c:pt idx="791">
                  <c:v>200.03724768416245</c:v>
                </c:pt>
                <c:pt idx="792">
                  <c:v>200.01333803614432</c:v>
                </c:pt>
                <c:pt idx="793">
                  <c:v>211.1426120103267</c:v>
                </c:pt>
                <c:pt idx="794">
                  <c:v>211.1131417842297</c:v>
                </c:pt>
                <c:pt idx="795">
                  <c:v>211.0878588800818</c:v>
                </c:pt>
                <c:pt idx="796">
                  <c:v>214.09967162540221</c:v>
                </c:pt>
                <c:pt idx="797">
                  <c:v>216.93576320668924</c:v>
                </c:pt>
                <c:pt idx="798">
                  <c:v>216.90995034375504</c:v>
                </c:pt>
                <c:pt idx="799">
                  <c:v>218.79014443985247</c:v>
                </c:pt>
                <c:pt idx="800">
                  <c:v>215.66518731802148</c:v>
                </c:pt>
                <c:pt idx="801">
                  <c:v>221.78449901808389</c:v>
                </c:pt>
                <c:pt idx="802">
                  <c:v>221.98487194840885</c:v>
                </c:pt>
                <c:pt idx="803">
                  <c:v>221.95804296011278</c:v>
                </c:pt>
                <c:pt idx="804">
                  <c:v>220.56948883674519</c:v>
                </c:pt>
                <c:pt idx="805">
                  <c:v>219.74899002058163</c:v>
                </c:pt>
                <c:pt idx="806">
                  <c:v>217.61062670638205</c:v>
                </c:pt>
                <c:pt idx="807">
                  <c:v>217.58401459000316</c:v>
                </c:pt>
                <c:pt idx="808">
                  <c:v>214.98829451268489</c:v>
                </c:pt>
                <c:pt idx="809">
                  <c:v>213.75715317357555</c:v>
                </c:pt>
                <c:pt idx="810">
                  <c:v>210.74862540862517</c:v>
                </c:pt>
                <c:pt idx="811">
                  <c:v>210.72393123245411</c:v>
                </c:pt>
                <c:pt idx="812">
                  <c:v>209.63825611037134</c:v>
                </c:pt>
                <c:pt idx="813">
                  <c:v>208.83023902172269</c:v>
                </c:pt>
                <c:pt idx="814">
                  <c:v>207.38908546084409</c:v>
                </c:pt>
                <c:pt idx="815">
                  <c:v>206.81659797143132</c:v>
                </c:pt>
                <c:pt idx="816">
                  <c:v>206.3221242326282</c:v>
                </c:pt>
                <c:pt idx="817">
                  <c:v>206.29716881996805</c:v>
                </c:pt>
                <c:pt idx="818">
                  <c:v>205.90562110059994</c:v>
                </c:pt>
                <c:pt idx="819">
                  <c:v>205.61543287549659</c:v>
                </c:pt>
                <c:pt idx="820">
                  <c:v>203.37398061260146</c:v>
                </c:pt>
                <c:pt idx="821">
                  <c:v>203.34848294671747</c:v>
                </c:pt>
                <c:pt idx="822">
                  <c:v>202.106386823142</c:v>
                </c:pt>
                <c:pt idx="823">
                  <c:v>200.88353498638665</c:v>
                </c:pt>
                <c:pt idx="824">
                  <c:v>198.94557079688181</c:v>
                </c:pt>
                <c:pt idx="825">
                  <c:v>198.58109574665045</c:v>
                </c:pt>
                <c:pt idx="826">
                  <c:v>200.28391872630459</c:v>
                </c:pt>
                <c:pt idx="827">
                  <c:v>200.25849570177633</c:v>
                </c:pt>
                <c:pt idx="828">
                  <c:v>201.33779346862505</c:v>
                </c:pt>
                <c:pt idx="829">
                  <c:v>202.04327495999911</c:v>
                </c:pt>
                <c:pt idx="830">
                  <c:v>203.11677908875461</c:v>
                </c:pt>
                <c:pt idx="831">
                  <c:v>202.50854886840312</c:v>
                </c:pt>
                <c:pt idx="832">
                  <c:v>203.91819239800716</c:v>
                </c:pt>
                <c:pt idx="833">
                  <c:v>203.89191863604552</c:v>
                </c:pt>
                <c:pt idx="834">
                  <c:v>205.94795405848987</c:v>
                </c:pt>
                <c:pt idx="835">
                  <c:v>206.7852288870499</c:v>
                </c:pt>
                <c:pt idx="836">
                  <c:v>209.22376350963935</c:v>
                </c:pt>
                <c:pt idx="837">
                  <c:v>210.35720335195748</c:v>
                </c:pt>
                <c:pt idx="838">
                  <c:v>212.27826943140809</c:v>
                </c:pt>
                <c:pt idx="839">
                  <c:v>212.2516569301589</c:v>
                </c:pt>
                <c:pt idx="840">
                  <c:v>216.2404998381856</c:v>
                </c:pt>
                <c:pt idx="841">
                  <c:v>219.42217554479771</c:v>
                </c:pt>
                <c:pt idx="842">
                  <c:v>220.45583609252546</c:v>
                </c:pt>
                <c:pt idx="843">
                  <c:v>222.06527185292481</c:v>
                </c:pt>
                <c:pt idx="844">
                  <c:v>222.03792982349495</c:v>
                </c:pt>
                <c:pt idx="845">
                  <c:v>224.36189533484551</c:v>
                </c:pt>
                <c:pt idx="846">
                  <c:v>224.62048107590431</c:v>
                </c:pt>
                <c:pt idx="847">
                  <c:v>224.0524508659133</c:v>
                </c:pt>
                <c:pt idx="848">
                  <c:v>224.0242369798699</c:v>
                </c:pt>
                <c:pt idx="849">
                  <c:v>223.84336253647055</c:v>
                </c:pt>
                <c:pt idx="850">
                  <c:v>222.79769300383057</c:v>
                </c:pt>
                <c:pt idx="851">
                  <c:v>221.26994026553837</c:v>
                </c:pt>
                <c:pt idx="852">
                  <c:v>215.75071784135903</c:v>
                </c:pt>
                <c:pt idx="853">
                  <c:v>212.16116829512356</c:v>
                </c:pt>
                <c:pt idx="854">
                  <c:v>203.08934322371294</c:v>
                </c:pt>
                <c:pt idx="855">
                  <c:v>203.0651537871301</c:v>
                </c:pt>
                <c:pt idx="856">
                  <c:v>192.3327236807568</c:v>
                </c:pt>
                <c:pt idx="857">
                  <c:v>187.04124766092633</c:v>
                </c:pt>
                <c:pt idx="858">
                  <c:v>176.80078625710536</c:v>
                </c:pt>
                <c:pt idx="859">
                  <c:v>176.77911475890232</c:v>
                </c:pt>
                <c:pt idx="860">
                  <c:v>168.72621757638163</c:v>
                </c:pt>
                <c:pt idx="861">
                  <c:v>165.52580194490241</c:v>
                </c:pt>
                <c:pt idx="862">
                  <c:v>158.75493935969274</c:v>
                </c:pt>
                <c:pt idx="863">
                  <c:v>158.73489741331281</c:v>
                </c:pt>
                <c:pt idx="864">
                  <c:v>156.18884525159868</c:v>
                </c:pt>
                <c:pt idx="865">
                  <c:v>153.95012315563073</c:v>
                </c:pt>
                <c:pt idx="866">
                  <c:v>264.41790729199664</c:v>
                </c:pt>
                <c:pt idx="867">
                  <c:v>254.82436920834448</c:v>
                </c:pt>
                <c:pt idx="868">
                  <c:v>251.3372094342792</c:v>
                </c:pt>
                <c:pt idx="869">
                  <c:v>245.91443065287987</c:v>
                </c:pt>
                <c:pt idx="870">
                  <c:v>245.92696823023363</c:v>
                </c:pt>
                <c:pt idx="871">
                  <c:v>245.89154916168064</c:v>
                </c:pt>
                <c:pt idx="872">
                  <c:v>250.09824730927025</c:v>
                </c:pt>
                <c:pt idx="873">
                  <c:v>263.46086022505222</c:v>
                </c:pt>
                <c:pt idx="874">
                  <c:v>263.47083528231059</c:v>
                </c:pt>
                <c:pt idx="875">
                  <c:v>266.50581591998298</c:v>
                </c:pt>
                <c:pt idx="876">
                  <c:v>263.03021491796369</c:v>
                </c:pt>
                <c:pt idx="877">
                  <c:v>246.75798159405304</c:v>
                </c:pt>
                <c:pt idx="878">
                  <c:v>246.76857686419075</c:v>
                </c:pt>
                <c:pt idx="879">
                  <c:v>240.62011339131371</c:v>
                </c:pt>
                <c:pt idx="880">
                  <c:v>239.23791170321732</c:v>
                </c:pt>
                <c:pt idx="881">
                  <c:v>244.88700714014422</c:v>
                </c:pt>
                <c:pt idx="882">
                  <c:v>159.3218644896173</c:v>
                </c:pt>
                <c:pt idx="883">
                  <c:v>172.15969813453074</c:v>
                </c:pt>
                <c:pt idx="884">
                  <c:v>199.95814561986805</c:v>
                </c:pt>
                <c:pt idx="885">
                  <c:v>199.9338646160339</c:v>
                </c:pt>
                <c:pt idx="886">
                  <c:v>201.30428115749052</c:v>
                </c:pt>
                <c:pt idx="887">
                  <c:v>212.29479233562608</c:v>
                </c:pt>
                <c:pt idx="888">
                  <c:v>219.27397622498859</c:v>
                </c:pt>
                <c:pt idx="889">
                  <c:v>219.24756558317395</c:v>
                </c:pt>
                <c:pt idx="890">
                  <c:v>149.95873549664066</c:v>
                </c:pt>
                <c:pt idx="891">
                  <c:v>149.94259476357939</c:v>
                </c:pt>
                <c:pt idx="892">
                  <c:v>217.57603839610056</c:v>
                </c:pt>
                <c:pt idx="893">
                  <c:v>218.67554650540728</c:v>
                </c:pt>
                <c:pt idx="894">
                  <c:v>215.54389879118489</c:v>
                </c:pt>
                <c:pt idx="895">
                  <c:v>215.51894556884932</c:v>
                </c:pt>
                <c:pt idx="896">
                  <c:v>212.76714656631401</c:v>
                </c:pt>
                <c:pt idx="897">
                  <c:v>206.50668592471754</c:v>
                </c:pt>
                <c:pt idx="898">
                  <c:v>202.44343982764428</c:v>
                </c:pt>
                <c:pt idx="899">
                  <c:v>191.81159790246463</c:v>
                </c:pt>
                <c:pt idx="900">
                  <c:v>191.78857346011165</c:v>
                </c:pt>
                <c:pt idx="901">
                  <c:v>187.69939902250505</c:v>
                </c:pt>
                <c:pt idx="902">
                  <c:v>183.94246883164308</c:v>
                </c:pt>
                <c:pt idx="903">
                  <c:v>176.70873572451961</c:v>
                </c:pt>
                <c:pt idx="904">
                  <c:v>172.51663769891604</c:v>
                </c:pt>
                <c:pt idx="905">
                  <c:v>171.042022184275</c:v>
                </c:pt>
                <c:pt idx="906">
                  <c:v>171.02027027344317</c:v>
                </c:pt>
                <c:pt idx="907">
                  <c:v>182.4317704994813</c:v>
                </c:pt>
                <c:pt idx="908">
                  <c:v>193.71696710335121</c:v>
                </c:pt>
                <c:pt idx="909">
                  <c:v>211.8534833639352</c:v>
                </c:pt>
                <c:pt idx="910">
                  <c:v>217.88712366435865</c:v>
                </c:pt>
                <c:pt idx="911">
                  <c:v>217.85895015857588</c:v>
                </c:pt>
                <c:pt idx="912">
                  <c:v>221.64738475397064</c:v>
                </c:pt>
                <c:pt idx="913">
                  <c:v>223.38248085216668</c:v>
                </c:pt>
                <c:pt idx="914">
                  <c:v>225.1141586071557</c:v>
                </c:pt>
                <c:pt idx="915">
                  <c:v>225.08497339941056</c:v>
                </c:pt>
                <c:pt idx="916">
                  <c:v>223.76079659205956</c:v>
                </c:pt>
                <c:pt idx="917">
                  <c:v>222.47052278547685</c:v>
                </c:pt>
                <c:pt idx="918">
                  <c:v>218.13859277647973</c:v>
                </c:pt>
                <c:pt idx="919">
                  <c:v>216.04715163617385</c:v>
                </c:pt>
                <c:pt idx="920">
                  <c:v>216.02157930334516</c:v>
                </c:pt>
                <c:pt idx="921">
                  <c:v>215.85759297074551</c:v>
                </c:pt>
                <c:pt idx="922">
                  <c:v>215.32968441378597</c:v>
                </c:pt>
                <c:pt idx="923">
                  <c:v>214.4058366484407</c:v>
                </c:pt>
                <c:pt idx="924">
                  <c:v>208.9962672276246</c:v>
                </c:pt>
                <c:pt idx="925">
                  <c:v>208.9711119928092</c:v>
                </c:pt>
                <c:pt idx="926">
                  <c:v>205.9717972070508</c:v>
                </c:pt>
                <c:pt idx="927">
                  <c:v>202.24231863646148</c:v>
                </c:pt>
                <c:pt idx="928">
                  <c:v>195.40089313656665</c:v>
                </c:pt>
                <c:pt idx="929">
                  <c:v>191.64235444598668</c:v>
                </c:pt>
                <c:pt idx="930">
                  <c:v>175.1460052335562</c:v>
                </c:pt>
                <c:pt idx="931">
                  <c:v>175.12515828027841</c:v>
                </c:pt>
                <c:pt idx="932">
                  <c:v>168.77181839603958</c:v>
                </c:pt>
                <c:pt idx="933">
                  <c:v>160.83008063275062</c:v>
                </c:pt>
                <c:pt idx="934">
                  <c:v>154.39870730426057</c:v>
                </c:pt>
                <c:pt idx="935">
                  <c:v>250.48197166458539</c:v>
                </c:pt>
                <c:pt idx="936">
                  <c:v>242.83148199079574</c:v>
                </c:pt>
                <c:pt idx="937">
                  <c:v>218.10055624273741</c:v>
                </c:pt>
                <c:pt idx="938">
                  <c:v>218.11413487813147</c:v>
                </c:pt>
                <c:pt idx="939">
                  <c:v>210.37245530408123</c:v>
                </c:pt>
                <c:pt idx="940">
                  <c:v>203.44353770240397</c:v>
                </c:pt>
                <c:pt idx="941">
                  <c:v>196.47566580515323</c:v>
                </c:pt>
                <c:pt idx="942">
                  <c:v>193.99043280953217</c:v>
                </c:pt>
                <c:pt idx="943">
                  <c:v>191.32699856013352</c:v>
                </c:pt>
                <c:pt idx="944">
                  <c:v>191.34377885194982</c:v>
                </c:pt>
                <c:pt idx="945">
                  <c:v>192.56658606371235</c:v>
                </c:pt>
                <c:pt idx="946">
                  <c:v>194.72543083147531</c:v>
                </c:pt>
                <c:pt idx="947">
                  <c:v>199.54885358406688</c:v>
                </c:pt>
                <c:pt idx="948">
                  <c:v>201.01983143024833</c:v>
                </c:pt>
                <c:pt idx="949">
                  <c:v>203.90017410826425</c:v>
                </c:pt>
                <c:pt idx="950">
                  <c:v>203.91402425514181</c:v>
                </c:pt>
                <c:pt idx="951">
                  <c:v>203.77384579193853</c:v>
                </c:pt>
                <c:pt idx="952">
                  <c:v>210.40742490035908</c:v>
                </c:pt>
                <c:pt idx="953">
                  <c:v>196.20517227330379</c:v>
                </c:pt>
                <c:pt idx="954">
                  <c:v>196.22067956699374</c:v>
                </c:pt>
                <c:pt idx="955">
                  <c:v>195.72291080696368</c:v>
                </c:pt>
                <c:pt idx="956">
                  <c:v>194.43421569617999</c:v>
                </c:pt>
                <c:pt idx="957">
                  <c:v>193.98361726473181</c:v>
                </c:pt>
                <c:pt idx="958">
                  <c:v>193.93899186002042</c:v>
                </c:pt>
                <c:pt idx="959">
                  <c:v>191.28969512706797</c:v>
                </c:pt>
                <c:pt idx="960">
                  <c:v>191.30475608137536</c:v>
                </c:pt>
                <c:pt idx="961">
                  <c:v>190.20041776555954</c:v>
                </c:pt>
                <c:pt idx="962">
                  <c:v>187.5316971648314</c:v>
                </c:pt>
                <c:pt idx="963">
                  <c:v>182.95050082319747</c:v>
                </c:pt>
                <c:pt idx="964">
                  <c:v>174.07290432999278</c:v>
                </c:pt>
                <c:pt idx="965">
                  <c:v>171.23226905919614</c:v>
                </c:pt>
                <c:pt idx="966">
                  <c:v>170.35497392523806</c:v>
                </c:pt>
                <c:pt idx="967">
                  <c:v>170.36976500241303</c:v>
                </c:pt>
                <c:pt idx="968">
                  <c:v>172.47185031612258</c:v>
                </c:pt>
                <c:pt idx="969">
                  <c:v>175.71822560889089</c:v>
                </c:pt>
                <c:pt idx="970">
                  <c:v>182.89514740648838</c:v>
                </c:pt>
                <c:pt idx="971">
                  <c:v>185.83735494841324</c:v>
                </c:pt>
                <c:pt idx="972">
                  <c:v>194.54151472504742</c:v>
                </c:pt>
                <c:pt idx="973">
                  <c:v>194.55560660018918</c:v>
                </c:pt>
                <c:pt idx="974">
                  <c:v>198.34109322649752</c:v>
                </c:pt>
                <c:pt idx="975">
                  <c:v>205.31460302053799</c:v>
                </c:pt>
                <c:pt idx="976">
                  <c:v>208.22105726478182</c:v>
                </c:pt>
                <c:pt idx="977">
                  <c:v>205.17406670210804</c:v>
                </c:pt>
                <c:pt idx="978">
                  <c:v>205.18779103433141</c:v>
                </c:pt>
                <c:pt idx="979">
                  <c:v>202.75756753801161</c:v>
                </c:pt>
                <c:pt idx="980">
                  <c:v>200.99816954304603</c:v>
                </c:pt>
                <c:pt idx="981">
                  <c:v>205.21402666765951</c:v>
                </c:pt>
                <c:pt idx="982">
                  <c:v>207.92704177091898</c:v>
                </c:pt>
                <c:pt idx="983">
                  <c:v>214.11709638803424</c:v>
                </c:pt>
                <c:pt idx="984">
                  <c:v>214.1288883644429</c:v>
                </c:pt>
                <c:pt idx="985">
                  <c:v>216.13208077076149</c:v>
                </c:pt>
                <c:pt idx="986">
                  <c:v>220.27088881020074</c:v>
                </c:pt>
                <c:pt idx="987">
                  <c:v>234.01751920667982</c:v>
                </c:pt>
                <c:pt idx="988">
                  <c:v>234.02883950927912</c:v>
                </c:pt>
                <c:pt idx="989">
                  <c:v>135.96865532327169</c:v>
                </c:pt>
                <c:pt idx="990">
                  <c:v>137.57985881004691</c:v>
                </c:pt>
                <c:pt idx="991">
                  <c:v>137.5913486358437</c:v>
                </c:pt>
                <c:pt idx="992">
                  <c:v>134.58560110989418</c:v>
                </c:pt>
                <c:pt idx="993">
                  <c:v>129.09147787606699</c:v>
                </c:pt>
                <c:pt idx="994">
                  <c:v>127.27159024837594</c:v>
                </c:pt>
                <c:pt idx="995">
                  <c:v>218.95102937001715</c:v>
                </c:pt>
                <c:pt idx="996">
                  <c:v>218.96311651189308</c:v>
                </c:pt>
                <c:pt idx="997">
                  <c:v>215.94324174700526</c:v>
                </c:pt>
                <c:pt idx="998">
                  <c:v>214.45358700839031</c:v>
                </c:pt>
                <c:pt idx="999">
                  <c:v>213.82060155489887</c:v>
                </c:pt>
                <c:pt idx="1000">
                  <c:v>212.03867949402851</c:v>
                </c:pt>
                <c:pt idx="1001">
                  <c:v>212.05187559392422</c:v>
                </c:pt>
                <c:pt idx="1002">
                  <c:v>206.60493408951655</c:v>
                </c:pt>
                <c:pt idx="1003">
                  <c:v>204.15859325895266</c:v>
                </c:pt>
                <c:pt idx="1004">
                  <c:v>198.50899360993961</c:v>
                </c:pt>
                <c:pt idx="1005">
                  <c:v>198.52334937540147</c:v>
                </c:pt>
                <c:pt idx="1006">
                  <c:v>200.30746649188907</c:v>
                </c:pt>
                <c:pt idx="1007">
                  <c:v>208.26115210770163</c:v>
                </c:pt>
                <c:pt idx="1008">
                  <c:v>134.55618827287671</c:v>
                </c:pt>
                <c:pt idx="1009">
                  <c:v>134.54283739145737</c:v>
                </c:pt>
                <c:pt idx="1010">
                  <c:v>157.45763260250166</c:v>
                </c:pt>
                <c:pt idx="1011">
                  <c:v>169.23849036660229</c:v>
                </c:pt>
                <c:pt idx="1012">
                  <c:v>194.49631821027489</c:v>
                </c:pt>
                <c:pt idx="1013">
                  <c:v>194.47562591166729</c:v>
                </c:pt>
                <c:pt idx="1014">
                  <c:v>197.03810871819493</c:v>
                </c:pt>
                <c:pt idx="1015">
                  <c:v>199.6465445536075</c:v>
                </c:pt>
                <c:pt idx="1016">
                  <c:v>194.8926626455418</c:v>
                </c:pt>
                <c:pt idx="1017">
                  <c:v>194.87194168141852</c:v>
                </c:pt>
                <c:pt idx="1018">
                  <c:v>197.34920760173063</c:v>
                </c:pt>
                <c:pt idx="1019">
                  <c:v>194.11579119359078</c:v>
                </c:pt>
                <c:pt idx="1020">
                  <c:v>185.54717396578553</c:v>
                </c:pt>
                <c:pt idx="1021">
                  <c:v>185.52839773637402</c:v>
                </c:pt>
                <c:pt idx="1022">
                  <c:v>176.20999432676652</c:v>
                </c:pt>
                <c:pt idx="1023">
                  <c:v>171.80250168915308</c:v>
                </c:pt>
                <c:pt idx="1024">
                  <c:v>157.41699403386252</c:v>
                </c:pt>
                <c:pt idx="1025">
                  <c:v>157.39989003919476</c:v>
                </c:pt>
                <c:pt idx="1026">
                  <c:v>151.50455887676671</c:v>
                </c:pt>
                <c:pt idx="1027">
                  <c:v>146.57142134616922</c:v>
                </c:pt>
                <c:pt idx="1028">
                  <c:v>141.37076795580347</c:v>
                </c:pt>
                <c:pt idx="1029">
                  <c:v>238.6322555487761</c:v>
                </c:pt>
                <c:pt idx="1030">
                  <c:v>236.13395108630974</c:v>
                </c:pt>
                <c:pt idx="1031">
                  <c:v>239.25297101866934</c:v>
                </c:pt>
                <c:pt idx="1032">
                  <c:v>239.26586076530174</c:v>
                </c:pt>
                <c:pt idx="1033">
                  <c:v>242.06939882265058</c:v>
                </c:pt>
                <c:pt idx="1034">
                  <c:v>240.29271365530835</c:v>
                </c:pt>
                <c:pt idx="1035">
                  <c:v>232.87073527112415</c:v>
                </c:pt>
                <c:pt idx="1036">
                  <c:v>232.88532719188905</c:v>
                </c:pt>
                <c:pt idx="1037">
                  <c:v>222.49557660279157</c:v>
                </c:pt>
                <c:pt idx="1038">
                  <c:v>218.06219202600474</c:v>
                </c:pt>
                <c:pt idx="1039">
                  <c:v>207.15854059454455</c:v>
                </c:pt>
                <c:pt idx="1040">
                  <c:v>207.17408873696073</c:v>
                </c:pt>
                <c:pt idx="1041">
                  <c:v>196.23591852605583</c:v>
                </c:pt>
                <c:pt idx="1042">
                  <c:v>192.14652873868337</c:v>
                </c:pt>
                <c:pt idx="1043">
                  <c:v>184.63012517267038</c:v>
                </c:pt>
                <c:pt idx="1044">
                  <c:v>184.64632133729421</c:v>
                </c:pt>
                <c:pt idx="1045">
                  <c:v>182.89679426566207</c:v>
                </c:pt>
                <c:pt idx="1046">
                  <c:v>181.49381978599487</c:v>
                </c:pt>
                <c:pt idx="1047">
                  <c:v>178.85229757015307</c:v>
                </c:pt>
                <c:pt idx="1048">
                  <c:v>178.87044626829015</c:v>
                </c:pt>
                <c:pt idx="1049">
                  <c:v>174.13897208963462</c:v>
                </c:pt>
                <c:pt idx="1050">
                  <c:v>171.17002415761635</c:v>
                </c:pt>
                <c:pt idx="1051">
                  <c:v>162.26879257148596</c:v>
                </c:pt>
                <c:pt idx="1052">
                  <c:v>162.28728603873657</c:v>
                </c:pt>
                <c:pt idx="1053">
                  <c:v>163.04176262843171</c:v>
                </c:pt>
                <c:pt idx="1054">
                  <c:v>164.56382158113178</c:v>
                </c:pt>
                <c:pt idx="1055">
                  <c:v>166.82292527082834</c:v>
                </c:pt>
                <c:pt idx="1056">
                  <c:v>168.65518763348459</c:v>
                </c:pt>
                <c:pt idx="1057">
                  <c:v>169.98539034140254</c:v>
                </c:pt>
                <c:pt idx="1058">
                  <c:v>171.00583725499169</c:v>
                </c:pt>
                <c:pt idx="1059">
                  <c:v>173.69095195380214</c:v>
                </c:pt>
                <c:pt idx="1060">
                  <c:v>173.7077391890854</c:v>
                </c:pt>
                <c:pt idx="1061">
                  <c:v>184.57318708954506</c:v>
                </c:pt>
                <c:pt idx="1062">
                  <c:v>193.221266829158</c:v>
                </c:pt>
                <c:pt idx="1063">
                  <c:v>207.288361429292</c:v>
                </c:pt>
                <c:pt idx="1064">
                  <c:v>207.30149763845344</c:v>
                </c:pt>
                <c:pt idx="1065">
                  <c:v>206.49378968847026</c:v>
                </c:pt>
                <c:pt idx="1066">
                  <c:v>201.80012087449953</c:v>
                </c:pt>
                <c:pt idx="1067">
                  <c:v>195.83738551647122</c:v>
                </c:pt>
                <c:pt idx="1068">
                  <c:v>197.71242916348942</c:v>
                </c:pt>
                <c:pt idx="1069">
                  <c:v>201.05234775974026</c:v>
                </c:pt>
                <c:pt idx="1070">
                  <c:v>211.94311570007915</c:v>
                </c:pt>
                <c:pt idx="1071">
                  <c:v>211.95511612242785</c:v>
                </c:pt>
                <c:pt idx="1072">
                  <c:v>210.18030740330295</c:v>
                </c:pt>
                <c:pt idx="1073">
                  <c:v>205.3443774409107</c:v>
                </c:pt>
                <c:pt idx="1074">
                  <c:v>196.49512333670677</c:v>
                </c:pt>
                <c:pt idx="1075">
                  <c:v>196.509357771981</c:v>
                </c:pt>
                <c:pt idx="1076">
                  <c:v>186.8020708346059</c:v>
                </c:pt>
                <c:pt idx="1077">
                  <c:v>184.62986561147324</c:v>
                </c:pt>
                <c:pt idx="1078">
                  <c:v>184.59484170834759</c:v>
                </c:pt>
                <c:pt idx="1079">
                  <c:v>184.61204467533619</c:v>
                </c:pt>
                <c:pt idx="1080">
                  <c:v>192.04910557942711</c:v>
                </c:pt>
                <c:pt idx="1081">
                  <c:v>196.34551813261271</c:v>
                </c:pt>
                <c:pt idx="1082">
                  <c:v>195.7232749346513</c:v>
                </c:pt>
                <c:pt idx="1083">
                  <c:v>195.73715701049673</c:v>
                </c:pt>
                <c:pt idx="1084">
                  <c:v>190.69340486008258</c:v>
                </c:pt>
                <c:pt idx="1085">
                  <c:v>185.83295958280405</c:v>
                </c:pt>
                <c:pt idx="1086">
                  <c:v>181.84992159872988</c:v>
                </c:pt>
                <c:pt idx="1087">
                  <c:v>175.15346662638186</c:v>
                </c:pt>
                <c:pt idx="1088">
                  <c:v>174.92572887550944</c:v>
                </c:pt>
                <c:pt idx="1089">
                  <c:v>174.94312455237298</c:v>
                </c:pt>
                <c:pt idx="1090">
                  <c:v>174.95655362458362</c:v>
                </c:pt>
                <c:pt idx="1091">
                  <c:v>175.98456724943108</c:v>
                </c:pt>
                <c:pt idx="1092">
                  <c:v>197.51316037536819</c:v>
                </c:pt>
                <c:pt idx="1093">
                  <c:v>197.52763548921899</c:v>
                </c:pt>
                <c:pt idx="1094">
                  <c:v>214.11903824824631</c:v>
                </c:pt>
                <c:pt idx="1095">
                  <c:v>140.52687629639536</c:v>
                </c:pt>
                <c:pt idx="1096">
                  <c:v>150.79162315379608</c:v>
                </c:pt>
                <c:pt idx="1097">
                  <c:v>160.81923519516948</c:v>
                </c:pt>
                <c:pt idx="1098">
                  <c:v>160.80385111253156</c:v>
                </c:pt>
                <c:pt idx="1099">
                  <c:v>157.30570467213167</c:v>
                </c:pt>
                <c:pt idx="1100">
                  <c:v>151.58398930631296</c:v>
                </c:pt>
                <c:pt idx="1101">
                  <c:v>135.16050650037937</c:v>
                </c:pt>
                <c:pt idx="1102">
                  <c:v>135.14712939527632</c:v>
                </c:pt>
                <c:pt idx="1103">
                  <c:v>130.34502059007926</c:v>
                </c:pt>
                <c:pt idx="1104">
                  <c:v>228.53310517309563</c:v>
                </c:pt>
                <c:pt idx="1105">
                  <c:v>221.91080748892719</c:v>
                </c:pt>
                <c:pt idx="1106">
                  <c:v>214.21666813332743</c:v>
                </c:pt>
                <c:pt idx="1107">
                  <c:v>209.97646128153451</c:v>
                </c:pt>
                <c:pt idx="1108">
                  <c:v>201.57811514958766</c:v>
                </c:pt>
                <c:pt idx="1109">
                  <c:v>201.61151440354715</c:v>
                </c:pt>
                <c:pt idx="1110">
                  <c:v>194.76834060008034</c:v>
                </c:pt>
                <c:pt idx="1111">
                  <c:v>193.49337407089433</c:v>
                </c:pt>
                <c:pt idx="1112">
                  <c:v>197.84288511015521</c:v>
                </c:pt>
                <c:pt idx="1113">
                  <c:v>197.85869223327177</c:v>
                </c:pt>
                <c:pt idx="1114">
                  <c:v>223.66055054876196</c:v>
                </c:pt>
                <c:pt idx="1115">
                  <c:v>239.90492766262429</c:v>
                </c:pt>
                <c:pt idx="1116">
                  <c:v>147.16833915393724</c:v>
                </c:pt>
                <c:pt idx="1117">
                  <c:v>147.15282629703955</c:v>
                </c:pt>
                <c:pt idx="1118">
                  <c:v>148.51824510814984</c:v>
                </c:pt>
                <c:pt idx="1119">
                  <c:v>144.08490542808048</c:v>
                </c:pt>
                <c:pt idx="1120">
                  <c:v>233.01819732993584</c:v>
                </c:pt>
                <c:pt idx="1121">
                  <c:v>233.03206134429976</c:v>
                </c:pt>
                <c:pt idx="1122">
                  <c:v>224.05176252146134</c:v>
                </c:pt>
                <c:pt idx="1123">
                  <c:v>216.6659879554411</c:v>
                </c:pt>
                <c:pt idx="1124">
                  <c:v>201.78608802550337</c:v>
                </c:pt>
                <c:pt idx="1125">
                  <c:v>195.01122396705165</c:v>
                </c:pt>
                <c:pt idx="1126">
                  <c:v>190.04206301014457</c:v>
                </c:pt>
                <c:pt idx="1127">
                  <c:v>190.05790633185646</c:v>
                </c:pt>
                <c:pt idx="1128">
                  <c:v>187.14403654048584</c:v>
                </c:pt>
                <c:pt idx="1129">
                  <c:v>186.15745681263195</c:v>
                </c:pt>
                <c:pt idx="1130">
                  <c:v>183.39793455961481</c:v>
                </c:pt>
                <c:pt idx="1131">
                  <c:v>183.41390432441312</c:v>
                </c:pt>
                <c:pt idx="1132">
                  <c:v>181.71489724074337</c:v>
                </c:pt>
                <c:pt idx="1133">
                  <c:v>181.3603598272577</c:v>
                </c:pt>
                <c:pt idx="1134">
                  <c:v>179.59268795359762</c:v>
                </c:pt>
                <c:pt idx="1135">
                  <c:v>179.103416922663</c:v>
                </c:pt>
                <c:pt idx="1136">
                  <c:v>179.38476243091566</c:v>
                </c:pt>
                <c:pt idx="1137">
                  <c:v>179.06960627570228</c:v>
                </c:pt>
                <c:pt idx="1138">
                  <c:v>179.08439172673937</c:v>
                </c:pt>
                <c:pt idx="1139">
                  <c:v>178.06106768136686</c:v>
                </c:pt>
                <c:pt idx="1140">
                  <c:v>178.59916773063375</c:v>
                </c:pt>
                <c:pt idx="1141">
                  <c:v>176.35843954747907</c:v>
                </c:pt>
                <c:pt idx="1142">
                  <c:v>176.37507305197036</c:v>
                </c:pt>
                <c:pt idx="1143">
                  <c:v>173.89541345238217</c:v>
                </c:pt>
                <c:pt idx="1144">
                  <c:v>172.77989685781679</c:v>
                </c:pt>
                <c:pt idx="1145">
                  <c:v>170.9494650801679</c:v>
                </c:pt>
                <c:pt idx="1146">
                  <c:v>170.96317204770511</c:v>
                </c:pt>
                <c:pt idx="1147">
                  <c:v>170.23572682847791</c:v>
                </c:pt>
                <c:pt idx="1148">
                  <c:v>170.89263610893974</c:v>
                </c:pt>
                <c:pt idx="1149">
                  <c:v>174.78085631851144</c:v>
                </c:pt>
                <c:pt idx="1150">
                  <c:v>174.79715921986633</c:v>
                </c:pt>
                <c:pt idx="1151">
                  <c:v>176.23229763702238</c:v>
                </c:pt>
                <c:pt idx="1152">
                  <c:v>176.6097309054783</c:v>
                </c:pt>
                <c:pt idx="1153">
                  <c:v>177.0007959786661</c:v>
                </c:pt>
                <c:pt idx="1154">
                  <c:v>176.00985635044378</c:v>
                </c:pt>
                <c:pt idx="1155">
                  <c:v>175.3547731382771</c:v>
                </c:pt>
                <c:pt idx="1156">
                  <c:v>174.67462363198163</c:v>
                </c:pt>
                <c:pt idx="1157">
                  <c:v>174.68821759461645</c:v>
                </c:pt>
                <c:pt idx="1158">
                  <c:v>183.84795522648281</c:v>
                </c:pt>
                <c:pt idx="1159">
                  <c:v>183.86199290725423</c:v>
                </c:pt>
                <c:pt idx="1160">
                  <c:v>184.64612423763296</c:v>
                </c:pt>
                <c:pt idx="1161">
                  <c:v>178.48280253528347</c:v>
                </c:pt>
                <c:pt idx="1162">
                  <c:v>176.34956746924797</c:v>
                </c:pt>
                <c:pt idx="1163">
                  <c:v>172.34408162425487</c:v>
                </c:pt>
                <c:pt idx="1164">
                  <c:v>172.36133335140519</c:v>
                </c:pt>
                <c:pt idx="1165">
                  <c:v>171.95441800086058</c:v>
                </c:pt>
                <c:pt idx="1166">
                  <c:v>172.6723663117055</c:v>
                </c:pt>
                <c:pt idx="1167">
                  <c:v>173.01416411297885</c:v>
                </c:pt>
                <c:pt idx="1168">
                  <c:v>173.02813200565814</c:v>
                </c:pt>
                <c:pt idx="1169">
                  <c:v>171.55685109374028</c:v>
                </c:pt>
                <c:pt idx="1170">
                  <c:v>172.28892556256628</c:v>
                </c:pt>
                <c:pt idx="1171">
                  <c:v>172.62216568820412</c:v>
                </c:pt>
                <c:pt idx="1172">
                  <c:v>172.64234334755304</c:v>
                </c:pt>
                <c:pt idx="1173">
                  <c:v>172.2823677695352</c:v>
                </c:pt>
                <c:pt idx="1174">
                  <c:v>171.79720628194619</c:v>
                </c:pt>
                <c:pt idx="1175">
                  <c:v>171.81399047391872</c:v>
                </c:pt>
                <c:pt idx="1176">
                  <c:v>172.08251221048877</c:v>
                </c:pt>
                <c:pt idx="1177">
                  <c:v>172.50135299660184</c:v>
                </c:pt>
                <c:pt idx="1178">
                  <c:v>174.27663307543739</c:v>
                </c:pt>
                <c:pt idx="1179">
                  <c:v>174.29009682556384</c:v>
                </c:pt>
                <c:pt idx="1180">
                  <c:v>174.32415591122799</c:v>
                </c:pt>
                <c:pt idx="1181">
                  <c:v>173.67024697760436</c:v>
                </c:pt>
                <c:pt idx="1182">
                  <c:v>174.7746161711579</c:v>
                </c:pt>
                <c:pt idx="1183">
                  <c:v>174.79124568978301</c:v>
                </c:pt>
                <c:pt idx="1184">
                  <c:v>175.8015972336409</c:v>
                </c:pt>
                <c:pt idx="1185">
                  <c:v>175.467187388301</c:v>
                </c:pt>
                <c:pt idx="1186">
                  <c:v>174.32664855332706</c:v>
                </c:pt>
                <c:pt idx="1187">
                  <c:v>174.34004434052048</c:v>
                </c:pt>
                <c:pt idx="1188">
                  <c:v>117.70351738006727</c:v>
                </c:pt>
                <c:pt idx="1189">
                  <c:v>117.69378812727957</c:v>
                </c:pt>
                <c:pt idx="1190">
                  <c:v>131.22328630884726</c:v>
                </c:pt>
                <c:pt idx="1191">
                  <c:v>151.68064242437708</c:v>
                </c:pt>
                <c:pt idx="1192">
                  <c:v>153.13800263064348</c:v>
                </c:pt>
                <c:pt idx="1193">
                  <c:v>150.44363079817737</c:v>
                </c:pt>
                <c:pt idx="1194">
                  <c:v>150.43136800243042</c:v>
                </c:pt>
                <c:pt idx="1195">
                  <c:v>146.07763952007127</c:v>
                </c:pt>
                <c:pt idx="1196">
                  <c:v>132.73847433379743</c:v>
                </c:pt>
                <c:pt idx="1197">
                  <c:v>231.7461413102431</c:v>
                </c:pt>
                <c:pt idx="1198">
                  <c:v>211.05824391987395</c:v>
                </c:pt>
                <c:pt idx="1199">
                  <c:v>211.0723949476841</c:v>
                </c:pt>
                <c:pt idx="1200">
                  <c:v>207.22134139432245</c:v>
                </c:pt>
                <c:pt idx="1201">
                  <c:v>204.20415443091147</c:v>
                </c:pt>
                <c:pt idx="1202">
                  <c:v>195.75503403093219</c:v>
                </c:pt>
                <c:pt idx="1203">
                  <c:v>192.36107429365464</c:v>
                </c:pt>
                <c:pt idx="1204">
                  <c:v>182.49764405574234</c:v>
                </c:pt>
                <c:pt idx="1205">
                  <c:v>182.51356870352501</c:v>
                </c:pt>
                <c:pt idx="1206">
                  <c:v>179.73739159298523</c:v>
                </c:pt>
                <c:pt idx="1207">
                  <c:v>178.67044378261571</c:v>
                </c:pt>
                <c:pt idx="1208">
                  <c:v>178.96516748879483</c:v>
                </c:pt>
                <c:pt idx="1209">
                  <c:v>179.31033918542875</c:v>
                </c:pt>
                <c:pt idx="1210">
                  <c:v>178.7378057850901</c:v>
                </c:pt>
                <c:pt idx="1211">
                  <c:v>178.75641652949534</c:v>
                </c:pt>
                <c:pt idx="1212">
                  <c:v>178.92765961155575</c:v>
                </c:pt>
                <c:pt idx="1213">
                  <c:v>180.73012744858616</c:v>
                </c:pt>
                <c:pt idx="1214">
                  <c:v>180.74791178258971</c:v>
                </c:pt>
                <c:pt idx="1215">
                  <c:v>179.30141409341365</c:v>
                </c:pt>
                <c:pt idx="1216">
                  <c:v>176.62802918635407</c:v>
                </c:pt>
                <c:pt idx="1217">
                  <c:v>175.49834208672641</c:v>
                </c:pt>
                <c:pt idx="1218">
                  <c:v>170.48115878028941</c:v>
                </c:pt>
                <c:pt idx="1219">
                  <c:v>170.49499658929648</c:v>
                </c:pt>
                <c:pt idx="1220">
                  <c:v>169.55203740703743</c:v>
                </c:pt>
                <c:pt idx="1221">
                  <c:v>169.85894528391623</c:v>
                </c:pt>
                <c:pt idx="1222">
                  <c:v>171.63852393964461</c:v>
                </c:pt>
                <c:pt idx="1223">
                  <c:v>171.67195795232578</c:v>
                </c:pt>
                <c:pt idx="1224">
                  <c:v>173.14475611639443</c:v>
                </c:pt>
                <c:pt idx="1225">
                  <c:v>172.11720095746455</c:v>
                </c:pt>
                <c:pt idx="1226">
                  <c:v>172.86881237869153</c:v>
                </c:pt>
                <c:pt idx="1227">
                  <c:v>172.88220780680055</c:v>
                </c:pt>
                <c:pt idx="1228">
                  <c:v>173.95024107291829</c:v>
                </c:pt>
                <c:pt idx="1229">
                  <c:v>174.3213413111817</c:v>
                </c:pt>
                <c:pt idx="1230">
                  <c:v>175.70919137896473</c:v>
                </c:pt>
                <c:pt idx="1231">
                  <c:v>177.4053145834643</c:v>
                </c:pt>
                <c:pt idx="1232">
                  <c:v>178.45189083475893</c:v>
                </c:pt>
                <c:pt idx="1233">
                  <c:v>176.40337017987872</c:v>
                </c:pt>
                <c:pt idx="1234">
                  <c:v>176.41653014268095</c:v>
                </c:pt>
                <c:pt idx="1235">
                  <c:v>184.95875973732038</c:v>
                </c:pt>
                <c:pt idx="1236">
                  <c:v>199.42930536958789</c:v>
                </c:pt>
                <c:pt idx="1237">
                  <c:v>218.7871953106596</c:v>
                </c:pt>
                <c:pt idx="1238">
                  <c:v>141.27388016221417</c:v>
                </c:pt>
                <c:pt idx="1239">
                  <c:v>149.62498150929551</c:v>
                </c:pt>
                <c:pt idx="1240">
                  <c:v>165.13590465393625</c:v>
                </c:pt>
                <c:pt idx="1241">
                  <c:v>165.12200490668818</c:v>
                </c:pt>
                <c:pt idx="1242">
                  <c:v>168.63331624799088</c:v>
                </c:pt>
                <c:pt idx="1243">
                  <c:v>173.39722540324419</c:v>
                </c:pt>
                <c:pt idx="1244">
                  <c:v>173.38169009959702</c:v>
                </c:pt>
                <c:pt idx="1245">
                  <c:v>170.93287602871553</c:v>
                </c:pt>
                <c:pt idx="1246">
                  <c:v>161.41618876419597</c:v>
                </c:pt>
                <c:pt idx="1247">
                  <c:v>149.74600757190851</c:v>
                </c:pt>
                <c:pt idx="1248">
                  <c:v>149.73228693261299</c:v>
                </c:pt>
                <c:pt idx="1249">
                  <c:v>143.65231999071233</c:v>
                </c:pt>
                <c:pt idx="1250">
                  <c:v>242.81562236696601</c:v>
                </c:pt>
                <c:pt idx="1251">
                  <c:v>230.99636474984717</c:v>
                </c:pt>
                <c:pt idx="1252">
                  <c:v>216.69501874148418</c:v>
                </c:pt>
                <c:pt idx="1253">
                  <c:v>216.71012647216898</c:v>
                </c:pt>
                <c:pt idx="1254">
                  <c:v>206.20455473628405</c:v>
                </c:pt>
                <c:pt idx="1255">
                  <c:v>200.36144137475534</c:v>
                </c:pt>
                <c:pt idx="1256">
                  <c:v>189.6646818308686</c:v>
                </c:pt>
                <c:pt idx="1257">
                  <c:v>189.68115969382967</c:v>
                </c:pt>
                <c:pt idx="1258">
                  <c:v>187.38248033861726</c:v>
                </c:pt>
                <c:pt idx="1259">
                  <c:v>184.68530281426891</c:v>
                </c:pt>
                <c:pt idx="1260">
                  <c:v>183.28602610768579</c:v>
                </c:pt>
                <c:pt idx="1261">
                  <c:v>182.14553790299047</c:v>
                </c:pt>
                <c:pt idx="1262">
                  <c:v>182.39721756009237</c:v>
                </c:pt>
                <c:pt idx="1263">
                  <c:v>178.94983965395454</c:v>
                </c:pt>
                <c:pt idx="1264">
                  <c:v>178.96855922198571</c:v>
                </c:pt>
                <c:pt idx="1265">
                  <c:v>178.10899455061352</c:v>
                </c:pt>
                <c:pt idx="1266">
                  <c:v>177.97136922516415</c:v>
                </c:pt>
                <c:pt idx="1267">
                  <c:v>177.51692945022015</c:v>
                </c:pt>
                <c:pt idx="1268">
                  <c:v>175.88453013648547</c:v>
                </c:pt>
                <c:pt idx="1269">
                  <c:v>176.41968793894819</c:v>
                </c:pt>
                <c:pt idx="1270">
                  <c:v>174.89702270512478</c:v>
                </c:pt>
                <c:pt idx="1271">
                  <c:v>174.910697715374</c:v>
                </c:pt>
                <c:pt idx="1272">
                  <c:v>174.74358335770739</c:v>
                </c:pt>
                <c:pt idx="1273">
                  <c:v>174.94203765265249</c:v>
                </c:pt>
                <c:pt idx="1274">
                  <c:v>173.42325869337313</c:v>
                </c:pt>
                <c:pt idx="1275">
                  <c:v>173.79486853945107</c:v>
                </c:pt>
                <c:pt idx="1276">
                  <c:v>173.80045542037303</c:v>
                </c:pt>
                <c:pt idx="1277">
                  <c:v>173.81337877616446</c:v>
                </c:pt>
                <c:pt idx="1278">
                  <c:v>173.08840703168349</c:v>
                </c:pt>
                <c:pt idx="1279">
                  <c:v>173.79460985978261</c:v>
                </c:pt>
                <c:pt idx="1280">
                  <c:v>177.30331391122854</c:v>
                </c:pt>
                <c:pt idx="1281">
                  <c:v>177.31873049137224</c:v>
                </c:pt>
                <c:pt idx="1282">
                  <c:v>179.0857733734592</c:v>
                </c:pt>
                <c:pt idx="1283">
                  <c:v>187.54309592298762</c:v>
                </c:pt>
                <c:pt idx="1284">
                  <c:v>191.10711658226225</c:v>
                </c:pt>
                <c:pt idx="1285">
                  <c:v>198.11648282935801</c:v>
                </c:pt>
                <c:pt idx="1286">
                  <c:v>198.12950818169739</c:v>
                </c:pt>
                <c:pt idx="1287">
                  <c:v>219.81229264483315</c:v>
                </c:pt>
                <c:pt idx="1288">
                  <c:v>219.82642707880819</c:v>
                </c:pt>
                <c:pt idx="1289">
                  <c:v>220.25025064905097</c:v>
                </c:pt>
                <c:pt idx="1290">
                  <c:v>220.15271448365192</c:v>
                </c:pt>
                <c:pt idx="1291">
                  <c:v>210.87926115692835</c:v>
                </c:pt>
                <c:pt idx="1292">
                  <c:v>210.89378187691773</c:v>
                </c:pt>
                <c:pt idx="1293">
                  <c:v>205.21494151984214</c:v>
                </c:pt>
                <c:pt idx="1294">
                  <c:v>195.13389857527849</c:v>
                </c:pt>
                <c:pt idx="1295">
                  <c:v>193.94235032215363</c:v>
                </c:pt>
                <c:pt idx="1296">
                  <c:v>184.64621735514947</c:v>
                </c:pt>
                <c:pt idx="1297">
                  <c:v>184.66459843513701</c:v>
                </c:pt>
                <c:pt idx="1298">
                  <c:v>181.91994453869131</c:v>
                </c:pt>
                <c:pt idx="1299">
                  <c:v>180.1729846184916</c:v>
                </c:pt>
                <c:pt idx="1300">
                  <c:v>195.04486546283218</c:v>
                </c:pt>
                <c:pt idx="1301">
                  <c:v>217.33375960303306</c:v>
                </c:pt>
                <c:pt idx="1302">
                  <c:v>160.56960254772915</c:v>
                </c:pt>
                <c:pt idx="1303">
                  <c:v>160.55438368758993</c:v>
                </c:pt>
                <c:pt idx="1304">
                  <c:v>167.41346183472265</c:v>
                </c:pt>
                <c:pt idx="1305">
                  <c:v>160.34855864521026</c:v>
                </c:pt>
                <c:pt idx="1306">
                  <c:v>151.19891119974429</c:v>
                </c:pt>
                <c:pt idx="1307">
                  <c:v>235.93448980246032</c:v>
                </c:pt>
                <c:pt idx="1308">
                  <c:v>235.94603711117534</c:v>
                </c:pt>
                <c:pt idx="1309">
                  <c:v>228.42113322534931</c:v>
                </c:pt>
                <c:pt idx="1310">
                  <c:v>221.89861306886436</c:v>
                </c:pt>
                <c:pt idx="1311">
                  <c:v>209.43267879989372</c:v>
                </c:pt>
                <c:pt idx="1312">
                  <c:v>202.06219223054805</c:v>
                </c:pt>
                <c:pt idx="1313">
                  <c:v>193.84451693085944</c:v>
                </c:pt>
                <c:pt idx="1314">
                  <c:v>193.86292594344133</c:v>
                </c:pt>
                <c:pt idx="1315">
                  <c:v>187.71639861023749</c:v>
                </c:pt>
                <c:pt idx="1316">
                  <c:v>187.08127826888207</c:v>
                </c:pt>
                <c:pt idx="1317">
                  <c:v>182.72269240484087</c:v>
                </c:pt>
                <c:pt idx="1318">
                  <c:v>182.73866449757156</c:v>
                </c:pt>
                <c:pt idx="1319">
                  <c:v>178.06111620181778</c:v>
                </c:pt>
                <c:pt idx="1320">
                  <c:v>175.8425778910121</c:v>
                </c:pt>
                <c:pt idx="1321">
                  <c:v>170.4384075038756</c:v>
                </c:pt>
                <c:pt idx="1322">
                  <c:v>170.45372655910359</c:v>
                </c:pt>
                <c:pt idx="1323">
                  <c:v>169.50265904867547</c:v>
                </c:pt>
                <c:pt idx="1324">
                  <c:v>170.8739554199216</c:v>
                </c:pt>
                <c:pt idx="1325">
                  <c:v>182.63891741208226</c:v>
                </c:pt>
                <c:pt idx="1326">
                  <c:v>182.6533065907918</c:v>
                </c:pt>
                <c:pt idx="1327">
                  <c:v>219.36397909656998</c:v>
                </c:pt>
                <c:pt idx="1328">
                  <c:v>129.7470518207692</c:v>
                </c:pt>
                <c:pt idx="1329">
                  <c:v>153.99961327199239</c:v>
                </c:pt>
                <c:pt idx="1330">
                  <c:v>153.98697016660304</c:v>
                </c:pt>
                <c:pt idx="1331">
                  <c:v>151.05628137955031</c:v>
                </c:pt>
                <c:pt idx="1332">
                  <c:v>144.20836595273798</c:v>
                </c:pt>
                <c:pt idx="1333">
                  <c:v>132.72153135748007</c:v>
                </c:pt>
                <c:pt idx="1334">
                  <c:v>132.70988059322377</c:v>
                </c:pt>
                <c:pt idx="1335">
                  <c:v>230.57216630176379</c:v>
                </c:pt>
                <c:pt idx="1336">
                  <c:v>221.65084139453887</c:v>
                </c:pt>
                <c:pt idx="1337">
                  <c:v>198.22238949961482</c:v>
                </c:pt>
                <c:pt idx="1338">
                  <c:v>198.23741440885399</c:v>
                </c:pt>
                <c:pt idx="1339">
                  <c:v>193.37249397719853</c:v>
                </c:pt>
                <c:pt idx="1340">
                  <c:v>189.83836032185417</c:v>
                </c:pt>
                <c:pt idx="1341">
                  <c:v>187.19866067671745</c:v>
                </c:pt>
                <c:pt idx="1342">
                  <c:v>186.20822246214075</c:v>
                </c:pt>
                <c:pt idx="1343">
                  <c:v>184.79252966963605</c:v>
                </c:pt>
                <c:pt idx="1344">
                  <c:v>184.80807923561082</c:v>
                </c:pt>
                <c:pt idx="1345">
                  <c:v>184.81150884914038</c:v>
                </c:pt>
                <c:pt idx="1346">
                  <c:v>184.09470829399197</c:v>
                </c:pt>
                <c:pt idx="1347">
                  <c:v>181.19316180288155</c:v>
                </c:pt>
                <c:pt idx="1348">
                  <c:v>179.68876476609216</c:v>
                </c:pt>
                <c:pt idx="1349">
                  <c:v>173.18695860234635</c:v>
                </c:pt>
                <c:pt idx="1350">
                  <c:v>173.20493476946459</c:v>
                </c:pt>
                <c:pt idx="1351">
                  <c:v>171.81496439787799</c:v>
                </c:pt>
                <c:pt idx="1352">
                  <c:v>170.46462076566323</c:v>
                </c:pt>
                <c:pt idx="1353">
                  <c:v>169.42848027628486</c:v>
                </c:pt>
                <c:pt idx="1354">
                  <c:v>168.33554777409299</c:v>
                </c:pt>
                <c:pt idx="1355">
                  <c:v>167.8831562147324</c:v>
                </c:pt>
                <c:pt idx="1356">
                  <c:v>167.66419705917832</c:v>
                </c:pt>
                <c:pt idx="1357">
                  <c:v>167.67930570466947</c:v>
                </c:pt>
                <c:pt idx="1358">
                  <c:v>168.03119350088051</c:v>
                </c:pt>
                <c:pt idx="1359">
                  <c:v>168.02292286290185</c:v>
                </c:pt>
                <c:pt idx="1360">
                  <c:v>168.01953812346252</c:v>
                </c:pt>
                <c:pt idx="1361">
                  <c:v>167.65979159958124</c:v>
                </c:pt>
                <c:pt idx="1362">
                  <c:v>167.64078335914814</c:v>
                </c:pt>
                <c:pt idx="1363">
                  <c:v>168.06714932001697</c:v>
                </c:pt>
                <c:pt idx="1364">
                  <c:v>168.08255086920653</c:v>
                </c:pt>
                <c:pt idx="1365">
                  <c:v>168.11212814624031</c:v>
                </c:pt>
                <c:pt idx="1366">
                  <c:v>167.7667753557194</c:v>
                </c:pt>
                <c:pt idx="1367">
                  <c:v>167.40176885720066</c:v>
                </c:pt>
                <c:pt idx="1368">
                  <c:v>167.07548505172966</c:v>
                </c:pt>
                <c:pt idx="1369">
                  <c:v>168.60130244541199</c:v>
                </c:pt>
                <c:pt idx="1370">
                  <c:v>168.61642132261491</c:v>
                </c:pt>
                <c:pt idx="1371">
                  <c:v>168.28397503002591</c:v>
                </c:pt>
                <c:pt idx="1372">
                  <c:v>168.6849225796521</c:v>
                </c:pt>
                <c:pt idx="1373">
                  <c:v>169.09242696117502</c:v>
                </c:pt>
                <c:pt idx="1374">
                  <c:v>169.47844821561714</c:v>
                </c:pt>
                <c:pt idx="1375">
                  <c:v>169.15150936203997</c:v>
                </c:pt>
                <c:pt idx="1376">
                  <c:v>169.16722899230822</c:v>
                </c:pt>
                <c:pt idx="1377">
                  <c:v>169.20505476891319</c:v>
                </c:pt>
                <c:pt idx="1378">
                  <c:v>169.94167892851843</c:v>
                </c:pt>
                <c:pt idx="1379">
                  <c:v>171.1019311510135</c:v>
                </c:pt>
                <c:pt idx="1380">
                  <c:v>171.11767822946817</c:v>
                </c:pt>
                <c:pt idx="1381">
                  <c:v>171.14686074208575</c:v>
                </c:pt>
                <c:pt idx="1382">
                  <c:v>171.52591041298044</c:v>
                </c:pt>
                <c:pt idx="1383">
                  <c:v>171.91830147708441</c:v>
                </c:pt>
                <c:pt idx="1384">
                  <c:v>172.31765169966371</c:v>
                </c:pt>
                <c:pt idx="1385">
                  <c:v>174.18438227222288</c:v>
                </c:pt>
                <c:pt idx="1386">
                  <c:v>174.19669068125347</c:v>
                </c:pt>
              </c:numCache>
            </c:numRef>
          </c:xVal>
          <c:yVal>
            <c:numRef>
              <c:f>'[3]CPTu (S.2)-Elaborazioni'!$A$16:$A$1402</c:f>
              <c:numCache>
                <c:formatCode>General</c:formatCode>
                <c:ptCount val="1387"/>
                <c:pt idx="0">
                  <c:v>7</c:v>
                </c:pt>
                <c:pt idx="1">
                  <c:v>7.01</c:v>
                </c:pt>
                <c:pt idx="2">
                  <c:v>7.02</c:v>
                </c:pt>
                <c:pt idx="3">
                  <c:v>7.03</c:v>
                </c:pt>
                <c:pt idx="4">
                  <c:v>7.04</c:v>
                </c:pt>
                <c:pt idx="5">
                  <c:v>7.05</c:v>
                </c:pt>
                <c:pt idx="6">
                  <c:v>7.06</c:v>
                </c:pt>
                <c:pt idx="7">
                  <c:v>7.07</c:v>
                </c:pt>
                <c:pt idx="8">
                  <c:v>7.08</c:v>
                </c:pt>
                <c:pt idx="9">
                  <c:v>7.09</c:v>
                </c:pt>
                <c:pt idx="10">
                  <c:v>7.1</c:v>
                </c:pt>
                <c:pt idx="11">
                  <c:v>7.11</c:v>
                </c:pt>
                <c:pt idx="12">
                  <c:v>7.12</c:v>
                </c:pt>
                <c:pt idx="13">
                  <c:v>7.13</c:v>
                </c:pt>
                <c:pt idx="14">
                  <c:v>7.14</c:v>
                </c:pt>
                <c:pt idx="15">
                  <c:v>7.15</c:v>
                </c:pt>
                <c:pt idx="16">
                  <c:v>7.16</c:v>
                </c:pt>
                <c:pt idx="17">
                  <c:v>7.17</c:v>
                </c:pt>
                <c:pt idx="18">
                  <c:v>7.18</c:v>
                </c:pt>
                <c:pt idx="19">
                  <c:v>7.19</c:v>
                </c:pt>
                <c:pt idx="20">
                  <c:v>7.2</c:v>
                </c:pt>
                <c:pt idx="21">
                  <c:v>7.21</c:v>
                </c:pt>
                <c:pt idx="22">
                  <c:v>7.22</c:v>
                </c:pt>
                <c:pt idx="23">
                  <c:v>7.23</c:v>
                </c:pt>
                <c:pt idx="24">
                  <c:v>7.24</c:v>
                </c:pt>
                <c:pt idx="25">
                  <c:v>7.25</c:v>
                </c:pt>
                <c:pt idx="26">
                  <c:v>7.26</c:v>
                </c:pt>
                <c:pt idx="27">
                  <c:v>7.27</c:v>
                </c:pt>
                <c:pt idx="28">
                  <c:v>7.28</c:v>
                </c:pt>
                <c:pt idx="29">
                  <c:v>7.29</c:v>
                </c:pt>
                <c:pt idx="30">
                  <c:v>7.3</c:v>
                </c:pt>
                <c:pt idx="31">
                  <c:v>7.31</c:v>
                </c:pt>
                <c:pt idx="32">
                  <c:v>7.32</c:v>
                </c:pt>
                <c:pt idx="33">
                  <c:v>7.33</c:v>
                </c:pt>
                <c:pt idx="34">
                  <c:v>7.34</c:v>
                </c:pt>
                <c:pt idx="35">
                  <c:v>7.35</c:v>
                </c:pt>
                <c:pt idx="36">
                  <c:v>7.36</c:v>
                </c:pt>
                <c:pt idx="37">
                  <c:v>7.37</c:v>
                </c:pt>
                <c:pt idx="38">
                  <c:v>7.38</c:v>
                </c:pt>
                <c:pt idx="39">
                  <c:v>7.39</c:v>
                </c:pt>
                <c:pt idx="40">
                  <c:v>7.4</c:v>
                </c:pt>
                <c:pt idx="41">
                  <c:v>7.41</c:v>
                </c:pt>
                <c:pt idx="42">
                  <c:v>7.42</c:v>
                </c:pt>
                <c:pt idx="43">
                  <c:v>7.43</c:v>
                </c:pt>
                <c:pt idx="44">
                  <c:v>7.44</c:v>
                </c:pt>
                <c:pt idx="45">
                  <c:v>7.45</c:v>
                </c:pt>
                <c:pt idx="46">
                  <c:v>7.46</c:v>
                </c:pt>
                <c:pt idx="47">
                  <c:v>7.47</c:v>
                </c:pt>
                <c:pt idx="48">
                  <c:v>7.48</c:v>
                </c:pt>
                <c:pt idx="49">
                  <c:v>7.49</c:v>
                </c:pt>
                <c:pt idx="50">
                  <c:v>7.5</c:v>
                </c:pt>
                <c:pt idx="51">
                  <c:v>7.51</c:v>
                </c:pt>
                <c:pt idx="52">
                  <c:v>7.52</c:v>
                </c:pt>
                <c:pt idx="53">
                  <c:v>7.53</c:v>
                </c:pt>
                <c:pt idx="54">
                  <c:v>7.54</c:v>
                </c:pt>
                <c:pt idx="55">
                  <c:v>7.55</c:v>
                </c:pt>
                <c:pt idx="56">
                  <c:v>7.56</c:v>
                </c:pt>
                <c:pt idx="57">
                  <c:v>7.57</c:v>
                </c:pt>
                <c:pt idx="58">
                  <c:v>7.58</c:v>
                </c:pt>
                <c:pt idx="59">
                  <c:v>7.59</c:v>
                </c:pt>
                <c:pt idx="60">
                  <c:v>7.6</c:v>
                </c:pt>
                <c:pt idx="61">
                  <c:v>7.61</c:v>
                </c:pt>
                <c:pt idx="62">
                  <c:v>7.62</c:v>
                </c:pt>
                <c:pt idx="63">
                  <c:v>7.63</c:v>
                </c:pt>
                <c:pt idx="64">
                  <c:v>7.64</c:v>
                </c:pt>
                <c:pt idx="65">
                  <c:v>7.65</c:v>
                </c:pt>
                <c:pt idx="66">
                  <c:v>7.66</c:v>
                </c:pt>
                <c:pt idx="67">
                  <c:v>7.67</c:v>
                </c:pt>
                <c:pt idx="68">
                  <c:v>7.68</c:v>
                </c:pt>
                <c:pt idx="69">
                  <c:v>7.69</c:v>
                </c:pt>
                <c:pt idx="70">
                  <c:v>7.7</c:v>
                </c:pt>
                <c:pt idx="71">
                  <c:v>7.71</c:v>
                </c:pt>
                <c:pt idx="72">
                  <c:v>7.72</c:v>
                </c:pt>
                <c:pt idx="73">
                  <c:v>7.73</c:v>
                </c:pt>
                <c:pt idx="74">
                  <c:v>7.74</c:v>
                </c:pt>
                <c:pt idx="75">
                  <c:v>7.75</c:v>
                </c:pt>
                <c:pt idx="76">
                  <c:v>7.76</c:v>
                </c:pt>
                <c:pt idx="77">
                  <c:v>7.77</c:v>
                </c:pt>
                <c:pt idx="78">
                  <c:v>7.78</c:v>
                </c:pt>
                <c:pt idx="79">
                  <c:v>7.79</c:v>
                </c:pt>
                <c:pt idx="80">
                  <c:v>7.8</c:v>
                </c:pt>
                <c:pt idx="81">
                  <c:v>7.81</c:v>
                </c:pt>
                <c:pt idx="82">
                  <c:v>7.82</c:v>
                </c:pt>
                <c:pt idx="83">
                  <c:v>7.83</c:v>
                </c:pt>
                <c:pt idx="84">
                  <c:v>7.84</c:v>
                </c:pt>
                <c:pt idx="85">
                  <c:v>7.85</c:v>
                </c:pt>
                <c:pt idx="86">
                  <c:v>7.86</c:v>
                </c:pt>
                <c:pt idx="87">
                  <c:v>7.87</c:v>
                </c:pt>
                <c:pt idx="88">
                  <c:v>7.88</c:v>
                </c:pt>
                <c:pt idx="89">
                  <c:v>7.89</c:v>
                </c:pt>
                <c:pt idx="90">
                  <c:v>7.9</c:v>
                </c:pt>
                <c:pt idx="91">
                  <c:v>7.91</c:v>
                </c:pt>
                <c:pt idx="92">
                  <c:v>7.92</c:v>
                </c:pt>
                <c:pt idx="93">
                  <c:v>7.93</c:v>
                </c:pt>
                <c:pt idx="94">
                  <c:v>7.94</c:v>
                </c:pt>
                <c:pt idx="95">
                  <c:v>7.95</c:v>
                </c:pt>
                <c:pt idx="96">
                  <c:v>7.96</c:v>
                </c:pt>
                <c:pt idx="97">
                  <c:v>7.97</c:v>
                </c:pt>
                <c:pt idx="98">
                  <c:v>7.98</c:v>
                </c:pt>
                <c:pt idx="99">
                  <c:v>7.99</c:v>
                </c:pt>
                <c:pt idx="100">
                  <c:v>8</c:v>
                </c:pt>
                <c:pt idx="101">
                  <c:v>8.01</c:v>
                </c:pt>
                <c:pt idx="102">
                  <c:v>8.02</c:v>
                </c:pt>
                <c:pt idx="103">
                  <c:v>8.0299999999999994</c:v>
                </c:pt>
                <c:pt idx="104">
                  <c:v>8.0399999999999991</c:v>
                </c:pt>
                <c:pt idx="105">
                  <c:v>8.0500000000000007</c:v>
                </c:pt>
                <c:pt idx="106">
                  <c:v>8.06</c:v>
                </c:pt>
                <c:pt idx="107">
                  <c:v>8.07</c:v>
                </c:pt>
                <c:pt idx="108">
                  <c:v>8.08</c:v>
                </c:pt>
                <c:pt idx="109">
                  <c:v>8.09</c:v>
                </c:pt>
                <c:pt idx="110">
                  <c:v>8.1</c:v>
                </c:pt>
                <c:pt idx="111">
                  <c:v>8.11</c:v>
                </c:pt>
                <c:pt idx="112">
                  <c:v>8.1199999999999992</c:v>
                </c:pt>
                <c:pt idx="113">
                  <c:v>8.1300000000000008</c:v>
                </c:pt>
                <c:pt idx="114">
                  <c:v>8.14</c:v>
                </c:pt>
                <c:pt idx="115">
                  <c:v>8.15</c:v>
                </c:pt>
                <c:pt idx="116">
                  <c:v>8.16</c:v>
                </c:pt>
                <c:pt idx="117">
                  <c:v>8.17</c:v>
                </c:pt>
                <c:pt idx="118">
                  <c:v>8.18</c:v>
                </c:pt>
                <c:pt idx="119">
                  <c:v>8.19</c:v>
                </c:pt>
                <c:pt idx="120">
                  <c:v>8.1999999999999993</c:v>
                </c:pt>
                <c:pt idx="121">
                  <c:v>8.2100000000000009</c:v>
                </c:pt>
                <c:pt idx="122">
                  <c:v>8.2200000000000006</c:v>
                </c:pt>
                <c:pt idx="123">
                  <c:v>8.23</c:v>
                </c:pt>
                <c:pt idx="124">
                  <c:v>8.24</c:v>
                </c:pt>
                <c:pt idx="125">
                  <c:v>8.25</c:v>
                </c:pt>
                <c:pt idx="126">
                  <c:v>8.26</c:v>
                </c:pt>
                <c:pt idx="127">
                  <c:v>8.27</c:v>
                </c:pt>
                <c:pt idx="128">
                  <c:v>8.2799999999999994</c:v>
                </c:pt>
                <c:pt idx="129">
                  <c:v>8.2899999999999991</c:v>
                </c:pt>
                <c:pt idx="130">
                  <c:v>8.3000000000000007</c:v>
                </c:pt>
                <c:pt idx="131">
                  <c:v>8.31</c:v>
                </c:pt>
                <c:pt idx="132">
                  <c:v>8.32</c:v>
                </c:pt>
                <c:pt idx="133">
                  <c:v>8.33</c:v>
                </c:pt>
                <c:pt idx="134">
                  <c:v>8.34</c:v>
                </c:pt>
                <c:pt idx="135">
                  <c:v>8.35</c:v>
                </c:pt>
                <c:pt idx="136">
                  <c:v>8.36</c:v>
                </c:pt>
                <c:pt idx="137">
                  <c:v>8.3699999999999992</c:v>
                </c:pt>
                <c:pt idx="138">
                  <c:v>8.3800000000000008</c:v>
                </c:pt>
                <c:pt idx="139">
                  <c:v>8.39</c:v>
                </c:pt>
                <c:pt idx="140">
                  <c:v>8.4</c:v>
                </c:pt>
                <c:pt idx="141">
                  <c:v>8.41</c:v>
                </c:pt>
                <c:pt idx="142">
                  <c:v>8.42</c:v>
                </c:pt>
                <c:pt idx="143">
                  <c:v>8.43</c:v>
                </c:pt>
                <c:pt idx="144">
                  <c:v>8.44</c:v>
                </c:pt>
                <c:pt idx="145">
                  <c:v>8.4499999999999993</c:v>
                </c:pt>
                <c:pt idx="146">
                  <c:v>8.4600000000000009</c:v>
                </c:pt>
                <c:pt idx="147">
                  <c:v>8.4700000000000006</c:v>
                </c:pt>
                <c:pt idx="148">
                  <c:v>8.48</c:v>
                </c:pt>
                <c:pt idx="149">
                  <c:v>8.49</c:v>
                </c:pt>
                <c:pt idx="150">
                  <c:v>8.5</c:v>
                </c:pt>
                <c:pt idx="151">
                  <c:v>8.51</c:v>
                </c:pt>
                <c:pt idx="152">
                  <c:v>8.52</c:v>
                </c:pt>
                <c:pt idx="153">
                  <c:v>8.5299999999999994</c:v>
                </c:pt>
                <c:pt idx="154">
                  <c:v>8.5399999999999991</c:v>
                </c:pt>
                <c:pt idx="155">
                  <c:v>8.5500000000000007</c:v>
                </c:pt>
                <c:pt idx="156">
                  <c:v>8.56</c:v>
                </c:pt>
                <c:pt idx="157">
                  <c:v>8.57</c:v>
                </c:pt>
                <c:pt idx="158">
                  <c:v>8.58</c:v>
                </c:pt>
                <c:pt idx="159">
                  <c:v>8.59</c:v>
                </c:pt>
                <c:pt idx="160">
                  <c:v>8.6</c:v>
                </c:pt>
                <c:pt idx="161">
                  <c:v>8.61</c:v>
                </c:pt>
                <c:pt idx="162">
                  <c:v>8.6199999999999992</c:v>
                </c:pt>
                <c:pt idx="163">
                  <c:v>8.6300000000000008</c:v>
                </c:pt>
                <c:pt idx="164">
                  <c:v>8.64</c:v>
                </c:pt>
                <c:pt idx="165">
                  <c:v>8.65</c:v>
                </c:pt>
                <c:pt idx="166">
                  <c:v>8.66</c:v>
                </c:pt>
                <c:pt idx="167">
                  <c:v>8.67</c:v>
                </c:pt>
                <c:pt idx="168">
                  <c:v>8.68</c:v>
                </c:pt>
                <c:pt idx="169">
                  <c:v>8.69</c:v>
                </c:pt>
                <c:pt idx="170">
                  <c:v>8.6999999999999993</c:v>
                </c:pt>
                <c:pt idx="171">
                  <c:v>8.7100000000000009</c:v>
                </c:pt>
                <c:pt idx="172">
                  <c:v>8.7200000000000006</c:v>
                </c:pt>
                <c:pt idx="173">
                  <c:v>8.73</c:v>
                </c:pt>
                <c:pt idx="174">
                  <c:v>8.74</c:v>
                </c:pt>
                <c:pt idx="175">
                  <c:v>8.75</c:v>
                </c:pt>
                <c:pt idx="176">
                  <c:v>8.76</c:v>
                </c:pt>
                <c:pt idx="177">
                  <c:v>8.77</c:v>
                </c:pt>
                <c:pt idx="178">
                  <c:v>8.7799999999999994</c:v>
                </c:pt>
                <c:pt idx="179">
                  <c:v>8.7899999999999991</c:v>
                </c:pt>
                <c:pt idx="180">
                  <c:v>8.8000000000000007</c:v>
                </c:pt>
                <c:pt idx="181">
                  <c:v>8.81</c:v>
                </c:pt>
                <c:pt idx="182">
                  <c:v>8.82</c:v>
                </c:pt>
                <c:pt idx="183">
                  <c:v>8.83</c:v>
                </c:pt>
                <c:pt idx="184">
                  <c:v>8.84</c:v>
                </c:pt>
                <c:pt idx="185">
                  <c:v>8.85</c:v>
                </c:pt>
                <c:pt idx="186">
                  <c:v>8.86</c:v>
                </c:pt>
                <c:pt idx="187">
                  <c:v>8.8699999999999992</c:v>
                </c:pt>
                <c:pt idx="188">
                  <c:v>8.8800000000000008</c:v>
                </c:pt>
                <c:pt idx="189">
                  <c:v>8.89</c:v>
                </c:pt>
                <c:pt idx="190">
                  <c:v>8.9</c:v>
                </c:pt>
                <c:pt idx="191">
                  <c:v>8.91</c:v>
                </c:pt>
                <c:pt idx="192">
                  <c:v>8.92</c:v>
                </c:pt>
                <c:pt idx="193">
                  <c:v>8.93</c:v>
                </c:pt>
                <c:pt idx="194">
                  <c:v>8.94</c:v>
                </c:pt>
                <c:pt idx="195">
                  <c:v>8.9499999999999993</c:v>
                </c:pt>
                <c:pt idx="196">
                  <c:v>8.9600000000000009</c:v>
                </c:pt>
                <c:pt idx="197">
                  <c:v>8.9700000000000006</c:v>
                </c:pt>
                <c:pt idx="198">
                  <c:v>8.98</c:v>
                </c:pt>
                <c:pt idx="199">
                  <c:v>8.99</c:v>
                </c:pt>
                <c:pt idx="200">
                  <c:v>9</c:v>
                </c:pt>
                <c:pt idx="201">
                  <c:v>9.01</c:v>
                </c:pt>
                <c:pt idx="202">
                  <c:v>9.02</c:v>
                </c:pt>
                <c:pt idx="203">
                  <c:v>9.0299999999999994</c:v>
                </c:pt>
                <c:pt idx="204">
                  <c:v>9.0399999999999991</c:v>
                </c:pt>
                <c:pt idx="205">
                  <c:v>9.0500000000000007</c:v>
                </c:pt>
                <c:pt idx="206">
                  <c:v>9.06</c:v>
                </c:pt>
                <c:pt idx="207">
                  <c:v>9.07</c:v>
                </c:pt>
                <c:pt idx="208">
                  <c:v>9.08</c:v>
                </c:pt>
                <c:pt idx="209">
                  <c:v>9.09</c:v>
                </c:pt>
                <c:pt idx="210">
                  <c:v>9.1</c:v>
                </c:pt>
                <c:pt idx="211">
                  <c:v>9.11</c:v>
                </c:pt>
                <c:pt idx="212">
                  <c:v>9.1199999999999992</c:v>
                </c:pt>
                <c:pt idx="213">
                  <c:v>9.1300000000000008</c:v>
                </c:pt>
                <c:pt idx="214">
                  <c:v>9.14</c:v>
                </c:pt>
                <c:pt idx="215">
                  <c:v>9.15</c:v>
                </c:pt>
                <c:pt idx="216">
                  <c:v>9.16</c:v>
                </c:pt>
                <c:pt idx="217">
                  <c:v>9.17</c:v>
                </c:pt>
                <c:pt idx="218">
                  <c:v>9.18</c:v>
                </c:pt>
                <c:pt idx="219">
                  <c:v>9.19</c:v>
                </c:pt>
                <c:pt idx="220">
                  <c:v>9.1999999999999993</c:v>
                </c:pt>
                <c:pt idx="221">
                  <c:v>9.2100000000000009</c:v>
                </c:pt>
                <c:pt idx="222">
                  <c:v>9.2200000000000006</c:v>
                </c:pt>
                <c:pt idx="223">
                  <c:v>9.23</c:v>
                </c:pt>
                <c:pt idx="224">
                  <c:v>9.24</c:v>
                </c:pt>
                <c:pt idx="225">
                  <c:v>9.25</c:v>
                </c:pt>
                <c:pt idx="226">
                  <c:v>9.26</c:v>
                </c:pt>
                <c:pt idx="227">
                  <c:v>9.27</c:v>
                </c:pt>
                <c:pt idx="228">
                  <c:v>9.2799999999999994</c:v>
                </c:pt>
                <c:pt idx="229">
                  <c:v>9.2899999999999991</c:v>
                </c:pt>
                <c:pt idx="230">
                  <c:v>9.3000000000000007</c:v>
                </c:pt>
                <c:pt idx="231">
                  <c:v>9.31</c:v>
                </c:pt>
                <c:pt idx="232">
                  <c:v>9.32</c:v>
                </c:pt>
                <c:pt idx="233">
                  <c:v>9.33</c:v>
                </c:pt>
                <c:pt idx="234">
                  <c:v>9.34</c:v>
                </c:pt>
                <c:pt idx="235">
                  <c:v>9.35</c:v>
                </c:pt>
                <c:pt idx="236">
                  <c:v>9.36</c:v>
                </c:pt>
                <c:pt idx="237">
                  <c:v>9.3699999999999992</c:v>
                </c:pt>
                <c:pt idx="238">
                  <c:v>9.3800000000000008</c:v>
                </c:pt>
                <c:pt idx="239">
                  <c:v>9.39</c:v>
                </c:pt>
                <c:pt idx="240">
                  <c:v>9.4</c:v>
                </c:pt>
                <c:pt idx="241">
                  <c:v>9.41</c:v>
                </c:pt>
                <c:pt idx="242">
                  <c:v>9.42</c:v>
                </c:pt>
                <c:pt idx="243">
                  <c:v>9.43</c:v>
                </c:pt>
                <c:pt idx="244">
                  <c:v>9.44</c:v>
                </c:pt>
                <c:pt idx="245">
                  <c:v>9.4499999999999993</c:v>
                </c:pt>
                <c:pt idx="246">
                  <c:v>9.4600000000000009</c:v>
                </c:pt>
                <c:pt idx="247">
                  <c:v>9.4700000000000006</c:v>
                </c:pt>
                <c:pt idx="248">
                  <c:v>9.48</c:v>
                </c:pt>
                <c:pt idx="249">
                  <c:v>9.49</c:v>
                </c:pt>
                <c:pt idx="250">
                  <c:v>9.5</c:v>
                </c:pt>
                <c:pt idx="251">
                  <c:v>9.51</c:v>
                </c:pt>
                <c:pt idx="252">
                  <c:v>9.52</c:v>
                </c:pt>
                <c:pt idx="253">
                  <c:v>9.5299999999999994</c:v>
                </c:pt>
                <c:pt idx="254">
                  <c:v>9.5399999999999991</c:v>
                </c:pt>
                <c:pt idx="255">
                  <c:v>9.5500000000000007</c:v>
                </c:pt>
                <c:pt idx="256">
                  <c:v>9.56</c:v>
                </c:pt>
                <c:pt idx="257">
                  <c:v>9.57</c:v>
                </c:pt>
                <c:pt idx="258">
                  <c:v>9.58</c:v>
                </c:pt>
                <c:pt idx="259">
                  <c:v>9.59</c:v>
                </c:pt>
                <c:pt idx="260">
                  <c:v>9.6</c:v>
                </c:pt>
                <c:pt idx="261">
                  <c:v>9.61</c:v>
                </c:pt>
                <c:pt idx="262">
                  <c:v>9.6199999999999992</c:v>
                </c:pt>
                <c:pt idx="263">
                  <c:v>9.6300000000000008</c:v>
                </c:pt>
                <c:pt idx="264">
                  <c:v>9.64</c:v>
                </c:pt>
                <c:pt idx="265">
                  <c:v>9.65</c:v>
                </c:pt>
                <c:pt idx="266">
                  <c:v>9.66</c:v>
                </c:pt>
                <c:pt idx="267">
                  <c:v>9.67</c:v>
                </c:pt>
                <c:pt idx="268">
                  <c:v>9.68</c:v>
                </c:pt>
                <c:pt idx="269">
                  <c:v>9.69</c:v>
                </c:pt>
                <c:pt idx="270">
                  <c:v>9.6999999999999993</c:v>
                </c:pt>
                <c:pt idx="271">
                  <c:v>9.7100000000000009</c:v>
                </c:pt>
                <c:pt idx="272">
                  <c:v>9.7200000000000006</c:v>
                </c:pt>
                <c:pt idx="273">
                  <c:v>9.73</c:v>
                </c:pt>
                <c:pt idx="274">
                  <c:v>9.74</c:v>
                </c:pt>
                <c:pt idx="275">
                  <c:v>9.75</c:v>
                </c:pt>
                <c:pt idx="276">
                  <c:v>9.76</c:v>
                </c:pt>
                <c:pt idx="277">
                  <c:v>9.77</c:v>
                </c:pt>
                <c:pt idx="278">
                  <c:v>9.7799999999999994</c:v>
                </c:pt>
                <c:pt idx="279">
                  <c:v>9.7899999999999991</c:v>
                </c:pt>
                <c:pt idx="280">
                  <c:v>9.8000000000000007</c:v>
                </c:pt>
                <c:pt idx="281">
                  <c:v>9.81</c:v>
                </c:pt>
                <c:pt idx="282">
                  <c:v>9.82</c:v>
                </c:pt>
                <c:pt idx="283">
                  <c:v>9.83</c:v>
                </c:pt>
                <c:pt idx="284">
                  <c:v>9.84</c:v>
                </c:pt>
                <c:pt idx="285">
                  <c:v>9.85</c:v>
                </c:pt>
                <c:pt idx="286">
                  <c:v>9.86</c:v>
                </c:pt>
                <c:pt idx="287">
                  <c:v>9.8699999999999992</c:v>
                </c:pt>
                <c:pt idx="288">
                  <c:v>9.8800000000000008</c:v>
                </c:pt>
                <c:pt idx="289">
                  <c:v>9.89</c:v>
                </c:pt>
                <c:pt idx="290">
                  <c:v>9.9</c:v>
                </c:pt>
                <c:pt idx="291">
                  <c:v>9.91</c:v>
                </c:pt>
                <c:pt idx="292">
                  <c:v>9.92</c:v>
                </c:pt>
                <c:pt idx="293">
                  <c:v>9.93</c:v>
                </c:pt>
                <c:pt idx="294">
                  <c:v>9.94</c:v>
                </c:pt>
                <c:pt idx="295">
                  <c:v>9.9499999999999993</c:v>
                </c:pt>
                <c:pt idx="296">
                  <c:v>9.9600000000000009</c:v>
                </c:pt>
                <c:pt idx="297">
                  <c:v>9.9700000000000006</c:v>
                </c:pt>
                <c:pt idx="298">
                  <c:v>9.98</c:v>
                </c:pt>
                <c:pt idx="299">
                  <c:v>9.99</c:v>
                </c:pt>
                <c:pt idx="300">
                  <c:v>10</c:v>
                </c:pt>
                <c:pt idx="301">
                  <c:v>10.01</c:v>
                </c:pt>
                <c:pt idx="302">
                  <c:v>10.02</c:v>
                </c:pt>
                <c:pt idx="303">
                  <c:v>10.029999999999999</c:v>
                </c:pt>
                <c:pt idx="304">
                  <c:v>10.039999999999999</c:v>
                </c:pt>
                <c:pt idx="305">
                  <c:v>10.050000000000001</c:v>
                </c:pt>
                <c:pt idx="306">
                  <c:v>10.06</c:v>
                </c:pt>
                <c:pt idx="307">
                  <c:v>10.07</c:v>
                </c:pt>
                <c:pt idx="308">
                  <c:v>10.08</c:v>
                </c:pt>
                <c:pt idx="309">
                  <c:v>10.09</c:v>
                </c:pt>
                <c:pt idx="310">
                  <c:v>10.1</c:v>
                </c:pt>
                <c:pt idx="311">
                  <c:v>10.11</c:v>
                </c:pt>
                <c:pt idx="312">
                  <c:v>10.119999999999999</c:v>
                </c:pt>
                <c:pt idx="313">
                  <c:v>10.130000000000001</c:v>
                </c:pt>
                <c:pt idx="314">
                  <c:v>10.14</c:v>
                </c:pt>
                <c:pt idx="315">
                  <c:v>10.15</c:v>
                </c:pt>
                <c:pt idx="316">
                  <c:v>10.16</c:v>
                </c:pt>
                <c:pt idx="317">
                  <c:v>10.17</c:v>
                </c:pt>
                <c:pt idx="318">
                  <c:v>10.18</c:v>
                </c:pt>
                <c:pt idx="319">
                  <c:v>10.19</c:v>
                </c:pt>
                <c:pt idx="320">
                  <c:v>10.199999999999999</c:v>
                </c:pt>
                <c:pt idx="321">
                  <c:v>10.210000000000001</c:v>
                </c:pt>
                <c:pt idx="322">
                  <c:v>10.220000000000001</c:v>
                </c:pt>
                <c:pt idx="323">
                  <c:v>10.23</c:v>
                </c:pt>
                <c:pt idx="324">
                  <c:v>10.24</c:v>
                </c:pt>
                <c:pt idx="325">
                  <c:v>10.25</c:v>
                </c:pt>
                <c:pt idx="326">
                  <c:v>10.26</c:v>
                </c:pt>
                <c:pt idx="327">
                  <c:v>10.27</c:v>
                </c:pt>
                <c:pt idx="328">
                  <c:v>10.28</c:v>
                </c:pt>
                <c:pt idx="329">
                  <c:v>10.29</c:v>
                </c:pt>
                <c:pt idx="330">
                  <c:v>10.3</c:v>
                </c:pt>
                <c:pt idx="331">
                  <c:v>10.31</c:v>
                </c:pt>
                <c:pt idx="332">
                  <c:v>10.32</c:v>
                </c:pt>
                <c:pt idx="333">
                  <c:v>10.33</c:v>
                </c:pt>
                <c:pt idx="334">
                  <c:v>10.34</c:v>
                </c:pt>
                <c:pt idx="335">
                  <c:v>10.35</c:v>
                </c:pt>
                <c:pt idx="336">
                  <c:v>10.36</c:v>
                </c:pt>
                <c:pt idx="337">
                  <c:v>10.37</c:v>
                </c:pt>
                <c:pt idx="338">
                  <c:v>10.38</c:v>
                </c:pt>
                <c:pt idx="339">
                  <c:v>10.39</c:v>
                </c:pt>
                <c:pt idx="340">
                  <c:v>10.4</c:v>
                </c:pt>
                <c:pt idx="341">
                  <c:v>10.41</c:v>
                </c:pt>
                <c:pt idx="342">
                  <c:v>10.42</c:v>
                </c:pt>
                <c:pt idx="343">
                  <c:v>10.43</c:v>
                </c:pt>
                <c:pt idx="344">
                  <c:v>10.44</c:v>
                </c:pt>
                <c:pt idx="345">
                  <c:v>10.45</c:v>
                </c:pt>
                <c:pt idx="346">
                  <c:v>10.46</c:v>
                </c:pt>
                <c:pt idx="347">
                  <c:v>10.47</c:v>
                </c:pt>
                <c:pt idx="348">
                  <c:v>10.48</c:v>
                </c:pt>
                <c:pt idx="349">
                  <c:v>10.49</c:v>
                </c:pt>
                <c:pt idx="350">
                  <c:v>10.5</c:v>
                </c:pt>
                <c:pt idx="351">
                  <c:v>10.51</c:v>
                </c:pt>
                <c:pt idx="352">
                  <c:v>10.52</c:v>
                </c:pt>
                <c:pt idx="353">
                  <c:v>10.53</c:v>
                </c:pt>
                <c:pt idx="354">
                  <c:v>10.54</c:v>
                </c:pt>
                <c:pt idx="355">
                  <c:v>10.55</c:v>
                </c:pt>
                <c:pt idx="356">
                  <c:v>10.56</c:v>
                </c:pt>
                <c:pt idx="357">
                  <c:v>10.57</c:v>
                </c:pt>
                <c:pt idx="358">
                  <c:v>10.58</c:v>
                </c:pt>
                <c:pt idx="359">
                  <c:v>10.59</c:v>
                </c:pt>
                <c:pt idx="360">
                  <c:v>10.6</c:v>
                </c:pt>
                <c:pt idx="361">
                  <c:v>10.61</c:v>
                </c:pt>
                <c:pt idx="362">
                  <c:v>10.62</c:v>
                </c:pt>
                <c:pt idx="363">
                  <c:v>10.63</c:v>
                </c:pt>
                <c:pt idx="364">
                  <c:v>10.64</c:v>
                </c:pt>
                <c:pt idx="365">
                  <c:v>10.65</c:v>
                </c:pt>
                <c:pt idx="366">
                  <c:v>10.66</c:v>
                </c:pt>
                <c:pt idx="367">
                  <c:v>10.67</c:v>
                </c:pt>
                <c:pt idx="368">
                  <c:v>10.68</c:v>
                </c:pt>
                <c:pt idx="369">
                  <c:v>10.69</c:v>
                </c:pt>
                <c:pt idx="370">
                  <c:v>10.7</c:v>
                </c:pt>
                <c:pt idx="371">
                  <c:v>10.71</c:v>
                </c:pt>
                <c:pt idx="372">
                  <c:v>10.72</c:v>
                </c:pt>
                <c:pt idx="373">
                  <c:v>10.73</c:v>
                </c:pt>
                <c:pt idx="374">
                  <c:v>10.74</c:v>
                </c:pt>
                <c:pt idx="375">
                  <c:v>10.75</c:v>
                </c:pt>
                <c:pt idx="376">
                  <c:v>10.76</c:v>
                </c:pt>
                <c:pt idx="377">
                  <c:v>10.77</c:v>
                </c:pt>
                <c:pt idx="378">
                  <c:v>10.78</c:v>
                </c:pt>
                <c:pt idx="379">
                  <c:v>10.79</c:v>
                </c:pt>
                <c:pt idx="380">
                  <c:v>10.8</c:v>
                </c:pt>
                <c:pt idx="381">
                  <c:v>10.81</c:v>
                </c:pt>
                <c:pt idx="382">
                  <c:v>10.82</c:v>
                </c:pt>
                <c:pt idx="383">
                  <c:v>10.83</c:v>
                </c:pt>
                <c:pt idx="384">
                  <c:v>10.84</c:v>
                </c:pt>
                <c:pt idx="385">
                  <c:v>10.85</c:v>
                </c:pt>
                <c:pt idx="386">
                  <c:v>10.86</c:v>
                </c:pt>
                <c:pt idx="387">
                  <c:v>10.87</c:v>
                </c:pt>
                <c:pt idx="388">
                  <c:v>10.88</c:v>
                </c:pt>
                <c:pt idx="389">
                  <c:v>10.89</c:v>
                </c:pt>
                <c:pt idx="390">
                  <c:v>10.9</c:v>
                </c:pt>
                <c:pt idx="391">
                  <c:v>10.91</c:v>
                </c:pt>
                <c:pt idx="392">
                  <c:v>10.92</c:v>
                </c:pt>
                <c:pt idx="393">
                  <c:v>10.93</c:v>
                </c:pt>
                <c:pt idx="394">
                  <c:v>10.94</c:v>
                </c:pt>
                <c:pt idx="395">
                  <c:v>10.95</c:v>
                </c:pt>
                <c:pt idx="396">
                  <c:v>10.96</c:v>
                </c:pt>
                <c:pt idx="397">
                  <c:v>10.97</c:v>
                </c:pt>
                <c:pt idx="398">
                  <c:v>10.98</c:v>
                </c:pt>
                <c:pt idx="399">
                  <c:v>10.99</c:v>
                </c:pt>
                <c:pt idx="400">
                  <c:v>11</c:v>
                </c:pt>
                <c:pt idx="401">
                  <c:v>11.01</c:v>
                </c:pt>
                <c:pt idx="402">
                  <c:v>11.02</c:v>
                </c:pt>
                <c:pt idx="403">
                  <c:v>11.03</c:v>
                </c:pt>
                <c:pt idx="404">
                  <c:v>11.04</c:v>
                </c:pt>
                <c:pt idx="405">
                  <c:v>11.05</c:v>
                </c:pt>
                <c:pt idx="406">
                  <c:v>11.06</c:v>
                </c:pt>
                <c:pt idx="407">
                  <c:v>11.07</c:v>
                </c:pt>
                <c:pt idx="408">
                  <c:v>11.08</c:v>
                </c:pt>
                <c:pt idx="409">
                  <c:v>11.09</c:v>
                </c:pt>
                <c:pt idx="410">
                  <c:v>11.1</c:v>
                </c:pt>
                <c:pt idx="411">
                  <c:v>11.11</c:v>
                </c:pt>
                <c:pt idx="412">
                  <c:v>11.12</c:v>
                </c:pt>
                <c:pt idx="413">
                  <c:v>11.13</c:v>
                </c:pt>
                <c:pt idx="414">
                  <c:v>11.14</c:v>
                </c:pt>
                <c:pt idx="415">
                  <c:v>11.15</c:v>
                </c:pt>
                <c:pt idx="416">
                  <c:v>11.16</c:v>
                </c:pt>
                <c:pt idx="417">
                  <c:v>11.17</c:v>
                </c:pt>
                <c:pt idx="418">
                  <c:v>11.18</c:v>
                </c:pt>
                <c:pt idx="419">
                  <c:v>11.19</c:v>
                </c:pt>
                <c:pt idx="420">
                  <c:v>11.2</c:v>
                </c:pt>
                <c:pt idx="421">
                  <c:v>11.21</c:v>
                </c:pt>
                <c:pt idx="422">
                  <c:v>11.22</c:v>
                </c:pt>
                <c:pt idx="423">
                  <c:v>11.23</c:v>
                </c:pt>
                <c:pt idx="424">
                  <c:v>11.24</c:v>
                </c:pt>
                <c:pt idx="425">
                  <c:v>11.25</c:v>
                </c:pt>
                <c:pt idx="426">
                  <c:v>11.26</c:v>
                </c:pt>
                <c:pt idx="427">
                  <c:v>11.27</c:v>
                </c:pt>
                <c:pt idx="428">
                  <c:v>11.28</c:v>
                </c:pt>
                <c:pt idx="429">
                  <c:v>11.29</c:v>
                </c:pt>
                <c:pt idx="430">
                  <c:v>11.3</c:v>
                </c:pt>
                <c:pt idx="431">
                  <c:v>11.31</c:v>
                </c:pt>
                <c:pt idx="432">
                  <c:v>11.32</c:v>
                </c:pt>
                <c:pt idx="433">
                  <c:v>11.33</c:v>
                </c:pt>
                <c:pt idx="434">
                  <c:v>11.34</c:v>
                </c:pt>
                <c:pt idx="435">
                  <c:v>11.35</c:v>
                </c:pt>
                <c:pt idx="436">
                  <c:v>11.36</c:v>
                </c:pt>
                <c:pt idx="437">
                  <c:v>11.37</c:v>
                </c:pt>
                <c:pt idx="438">
                  <c:v>11.38</c:v>
                </c:pt>
                <c:pt idx="439">
                  <c:v>11.39</c:v>
                </c:pt>
                <c:pt idx="440">
                  <c:v>11.4</c:v>
                </c:pt>
                <c:pt idx="441">
                  <c:v>11.41</c:v>
                </c:pt>
                <c:pt idx="442">
                  <c:v>11.42</c:v>
                </c:pt>
                <c:pt idx="443">
                  <c:v>11.43</c:v>
                </c:pt>
                <c:pt idx="444">
                  <c:v>11.44</c:v>
                </c:pt>
                <c:pt idx="445">
                  <c:v>11.45</c:v>
                </c:pt>
                <c:pt idx="446">
                  <c:v>11.46</c:v>
                </c:pt>
                <c:pt idx="447">
                  <c:v>11.47</c:v>
                </c:pt>
                <c:pt idx="448">
                  <c:v>11.48</c:v>
                </c:pt>
                <c:pt idx="449">
                  <c:v>11.49</c:v>
                </c:pt>
                <c:pt idx="450">
                  <c:v>11.5</c:v>
                </c:pt>
                <c:pt idx="451">
                  <c:v>11.51</c:v>
                </c:pt>
                <c:pt idx="452">
                  <c:v>11.52</c:v>
                </c:pt>
                <c:pt idx="453">
                  <c:v>11.53</c:v>
                </c:pt>
                <c:pt idx="454">
                  <c:v>11.54</c:v>
                </c:pt>
                <c:pt idx="455">
                  <c:v>11.55</c:v>
                </c:pt>
                <c:pt idx="456">
                  <c:v>11.56</c:v>
                </c:pt>
                <c:pt idx="457">
                  <c:v>11.57</c:v>
                </c:pt>
                <c:pt idx="458">
                  <c:v>11.58</c:v>
                </c:pt>
                <c:pt idx="459">
                  <c:v>11.59</c:v>
                </c:pt>
                <c:pt idx="460">
                  <c:v>11.6</c:v>
                </c:pt>
                <c:pt idx="461">
                  <c:v>11.61</c:v>
                </c:pt>
                <c:pt idx="462">
                  <c:v>11.62</c:v>
                </c:pt>
                <c:pt idx="463">
                  <c:v>11.63</c:v>
                </c:pt>
                <c:pt idx="464">
                  <c:v>11.64</c:v>
                </c:pt>
                <c:pt idx="465">
                  <c:v>11.65</c:v>
                </c:pt>
                <c:pt idx="466">
                  <c:v>11.66</c:v>
                </c:pt>
                <c:pt idx="467">
                  <c:v>11.67</c:v>
                </c:pt>
                <c:pt idx="468">
                  <c:v>11.68</c:v>
                </c:pt>
                <c:pt idx="469">
                  <c:v>11.69</c:v>
                </c:pt>
                <c:pt idx="470">
                  <c:v>11.7</c:v>
                </c:pt>
                <c:pt idx="471">
                  <c:v>11.71</c:v>
                </c:pt>
                <c:pt idx="472">
                  <c:v>11.72</c:v>
                </c:pt>
                <c:pt idx="473">
                  <c:v>11.73</c:v>
                </c:pt>
                <c:pt idx="474">
                  <c:v>11.74</c:v>
                </c:pt>
                <c:pt idx="475">
                  <c:v>11.75</c:v>
                </c:pt>
                <c:pt idx="476">
                  <c:v>11.76</c:v>
                </c:pt>
                <c:pt idx="477">
                  <c:v>11.77</c:v>
                </c:pt>
                <c:pt idx="478">
                  <c:v>11.78</c:v>
                </c:pt>
                <c:pt idx="479">
                  <c:v>11.79</c:v>
                </c:pt>
                <c:pt idx="480">
                  <c:v>11.8</c:v>
                </c:pt>
                <c:pt idx="481">
                  <c:v>11.81</c:v>
                </c:pt>
                <c:pt idx="482">
                  <c:v>11.82</c:v>
                </c:pt>
                <c:pt idx="483">
                  <c:v>11.83</c:v>
                </c:pt>
                <c:pt idx="484">
                  <c:v>11.84</c:v>
                </c:pt>
                <c:pt idx="485">
                  <c:v>11.85</c:v>
                </c:pt>
                <c:pt idx="486">
                  <c:v>11.86</c:v>
                </c:pt>
                <c:pt idx="487">
                  <c:v>11.87</c:v>
                </c:pt>
                <c:pt idx="488">
                  <c:v>11.88</c:v>
                </c:pt>
                <c:pt idx="489">
                  <c:v>11.89</c:v>
                </c:pt>
                <c:pt idx="490">
                  <c:v>11.9</c:v>
                </c:pt>
                <c:pt idx="491">
                  <c:v>11.91</c:v>
                </c:pt>
                <c:pt idx="492">
                  <c:v>11.92</c:v>
                </c:pt>
                <c:pt idx="493">
                  <c:v>11.93</c:v>
                </c:pt>
                <c:pt idx="494">
                  <c:v>11.94</c:v>
                </c:pt>
                <c:pt idx="495">
                  <c:v>11.95</c:v>
                </c:pt>
                <c:pt idx="496">
                  <c:v>11.96</c:v>
                </c:pt>
                <c:pt idx="497">
                  <c:v>11.97</c:v>
                </c:pt>
                <c:pt idx="498">
                  <c:v>11.98</c:v>
                </c:pt>
                <c:pt idx="499">
                  <c:v>11.99</c:v>
                </c:pt>
                <c:pt idx="500">
                  <c:v>12</c:v>
                </c:pt>
                <c:pt idx="501">
                  <c:v>12.01</c:v>
                </c:pt>
                <c:pt idx="502">
                  <c:v>12.02</c:v>
                </c:pt>
                <c:pt idx="503">
                  <c:v>12.03</c:v>
                </c:pt>
                <c:pt idx="504">
                  <c:v>12.04</c:v>
                </c:pt>
                <c:pt idx="505">
                  <c:v>12.05</c:v>
                </c:pt>
                <c:pt idx="506">
                  <c:v>12.06</c:v>
                </c:pt>
                <c:pt idx="507">
                  <c:v>12.07</c:v>
                </c:pt>
                <c:pt idx="508">
                  <c:v>12.08</c:v>
                </c:pt>
                <c:pt idx="509">
                  <c:v>12.09</c:v>
                </c:pt>
                <c:pt idx="510">
                  <c:v>12.1</c:v>
                </c:pt>
                <c:pt idx="511">
                  <c:v>12.11</c:v>
                </c:pt>
                <c:pt idx="512">
                  <c:v>12.12</c:v>
                </c:pt>
                <c:pt idx="513">
                  <c:v>12.13</c:v>
                </c:pt>
                <c:pt idx="514">
                  <c:v>12.14</c:v>
                </c:pt>
                <c:pt idx="515">
                  <c:v>12.15</c:v>
                </c:pt>
                <c:pt idx="516">
                  <c:v>12.16</c:v>
                </c:pt>
                <c:pt idx="517">
                  <c:v>12.17</c:v>
                </c:pt>
                <c:pt idx="518">
                  <c:v>12.18</c:v>
                </c:pt>
                <c:pt idx="519">
                  <c:v>12.19</c:v>
                </c:pt>
                <c:pt idx="520">
                  <c:v>12.2</c:v>
                </c:pt>
                <c:pt idx="521">
                  <c:v>12.21</c:v>
                </c:pt>
                <c:pt idx="522">
                  <c:v>12.22</c:v>
                </c:pt>
                <c:pt idx="523">
                  <c:v>12.23</c:v>
                </c:pt>
                <c:pt idx="524">
                  <c:v>12.24</c:v>
                </c:pt>
                <c:pt idx="525">
                  <c:v>12.25</c:v>
                </c:pt>
                <c:pt idx="526">
                  <c:v>12.26</c:v>
                </c:pt>
                <c:pt idx="527">
                  <c:v>12.27</c:v>
                </c:pt>
                <c:pt idx="528">
                  <c:v>12.28</c:v>
                </c:pt>
                <c:pt idx="529">
                  <c:v>12.29</c:v>
                </c:pt>
                <c:pt idx="530">
                  <c:v>12.3</c:v>
                </c:pt>
                <c:pt idx="531">
                  <c:v>12.31</c:v>
                </c:pt>
                <c:pt idx="532">
                  <c:v>12.32</c:v>
                </c:pt>
                <c:pt idx="533">
                  <c:v>12.33</c:v>
                </c:pt>
                <c:pt idx="534">
                  <c:v>12.34</c:v>
                </c:pt>
                <c:pt idx="535">
                  <c:v>12.35</c:v>
                </c:pt>
                <c:pt idx="536">
                  <c:v>12.36</c:v>
                </c:pt>
                <c:pt idx="537">
                  <c:v>12.37</c:v>
                </c:pt>
                <c:pt idx="538">
                  <c:v>12.38</c:v>
                </c:pt>
                <c:pt idx="539">
                  <c:v>12.39</c:v>
                </c:pt>
                <c:pt idx="540">
                  <c:v>12.4</c:v>
                </c:pt>
                <c:pt idx="541">
                  <c:v>12.41</c:v>
                </c:pt>
                <c:pt idx="542">
                  <c:v>12.42</c:v>
                </c:pt>
                <c:pt idx="543">
                  <c:v>12.43</c:v>
                </c:pt>
                <c:pt idx="544">
                  <c:v>12.44</c:v>
                </c:pt>
                <c:pt idx="545">
                  <c:v>12.45</c:v>
                </c:pt>
                <c:pt idx="546">
                  <c:v>12.46</c:v>
                </c:pt>
                <c:pt idx="547">
                  <c:v>12.47</c:v>
                </c:pt>
                <c:pt idx="548">
                  <c:v>12.48</c:v>
                </c:pt>
                <c:pt idx="549">
                  <c:v>12.49</c:v>
                </c:pt>
                <c:pt idx="550">
                  <c:v>12.5</c:v>
                </c:pt>
                <c:pt idx="551">
                  <c:v>12.51</c:v>
                </c:pt>
                <c:pt idx="552">
                  <c:v>12.52</c:v>
                </c:pt>
                <c:pt idx="553">
                  <c:v>12.53</c:v>
                </c:pt>
                <c:pt idx="554">
                  <c:v>12.54</c:v>
                </c:pt>
                <c:pt idx="555">
                  <c:v>12.55</c:v>
                </c:pt>
                <c:pt idx="556">
                  <c:v>12.56</c:v>
                </c:pt>
                <c:pt idx="557">
                  <c:v>12.57</c:v>
                </c:pt>
                <c:pt idx="558">
                  <c:v>12.58</c:v>
                </c:pt>
                <c:pt idx="559">
                  <c:v>12.59</c:v>
                </c:pt>
                <c:pt idx="560">
                  <c:v>12.6</c:v>
                </c:pt>
                <c:pt idx="561">
                  <c:v>12.61</c:v>
                </c:pt>
                <c:pt idx="562">
                  <c:v>12.62</c:v>
                </c:pt>
                <c:pt idx="563">
                  <c:v>12.63</c:v>
                </c:pt>
                <c:pt idx="564">
                  <c:v>12.64</c:v>
                </c:pt>
                <c:pt idx="565">
                  <c:v>12.65</c:v>
                </c:pt>
                <c:pt idx="566">
                  <c:v>12.66</c:v>
                </c:pt>
                <c:pt idx="567">
                  <c:v>12.67</c:v>
                </c:pt>
                <c:pt idx="568">
                  <c:v>12.68</c:v>
                </c:pt>
                <c:pt idx="569">
                  <c:v>12.69</c:v>
                </c:pt>
                <c:pt idx="570">
                  <c:v>12.7</c:v>
                </c:pt>
                <c:pt idx="571">
                  <c:v>12.71</c:v>
                </c:pt>
                <c:pt idx="572">
                  <c:v>12.72</c:v>
                </c:pt>
                <c:pt idx="573">
                  <c:v>12.73</c:v>
                </c:pt>
                <c:pt idx="574">
                  <c:v>12.74</c:v>
                </c:pt>
                <c:pt idx="575">
                  <c:v>12.75</c:v>
                </c:pt>
                <c:pt idx="576">
                  <c:v>12.76</c:v>
                </c:pt>
                <c:pt idx="577">
                  <c:v>12.77</c:v>
                </c:pt>
                <c:pt idx="578">
                  <c:v>12.78</c:v>
                </c:pt>
                <c:pt idx="579">
                  <c:v>12.79</c:v>
                </c:pt>
                <c:pt idx="580">
                  <c:v>12.8</c:v>
                </c:pt>
                <c:pt idx="581">
                  <c:v>12.81</c:v>
                </c:pt>
                <c:pt idx="582">
                  <c:v>12.82</c:v>
                </c:pt>
                <c:pt idx="583">
                  <c:v>12.83</c:v>
                </c:pt>
                <c:pt idx="584">
                  <c:v>12.84</c:v>
                </c:pt>
                <c:pt idx="585">
                  <c:v>12.85</c:v>
                </c:pt>
                <c:pt idx="586">
                  <c:v>12.86</c:v>
                </c:pt>
                <c:pt idx="587">
                  <c:v>12.87</c:v>
                </c:pt>
                <c:pt idx="588">
                  <c:v>12.88</c:v>
                </c:pt>
                <c:pt idx="589">
                  <c:v>12.89</c:v>
                </c:pt>
                <c:pt idx="590">
                  <c:v>12.9</c:v>
                </c:pt>
                <c:pt idx="591">
                  <c:v>12.91</c:v>
                </c:pt>
                <c:pt idx="592">
                  <c:v>12.92</c:v>
                </c:pt>
                <c:pt idx="593">
                  <c:v>12.93</c:v>
                </c:pt>
                <c:pt idx="594">
                  <c:v>12.94</c:v>
                </c:pt>
                <c:pt idx="595">
                  <c:v>12.95</c:v>
                </c:pt>
                <c:pt idx="596">
                  <c:v>12.96</c:v>
                </c:pt>
                <c:pt idx="597">
                  <c:v>12.97</c:v>
                </c:pt>
                <c:pt idx="598">
                  <c:v>12.98</c:v>
                </c:pt>
                <c:pt idx="599">
                  <c:v>12.99</c:v>
                </c:pt>
                <c:pt idx="600">
                  <c:v>13</c:v>
                </c:pt>
                <c:pt idx="601">
                  <c:v>13.01</c:v>
                </c:pt>
                <c:pt idx="602">
                  <c:v>13.02</c:v>
                </c:pt>
                <c:pt idx="603">
                  <c:v>13.03</c:v>
                </c:pt>
                <c:pt idx="604">
                  <c:v>13.04</c:v>
                </c:pt>
                <c:pt idx="605">
                  <c:v>13.05</c:v>
                </c:pt>
                <c:pt idx="606">
                  <c:v>13.06</c:v>
                </c:pt>
                <c:pt idx="607">
                  <c:v>13.07</c:v>
                </c:pt>
                <c:pt idx="608">
                  <c:v>13.08</c:v>
                </c:pt>
                <c:pt idx="609">
                  <c:v>13.09</c:v>
                </c:pt>
                <c:pt idx="610">
                  <c:v>13.1</c:v>
                </c:pt>
                <c:pt idx="611">
                  <c:v>13.11</c:v>
                </c:pt>
                <c:pt idx="612">
                  <c:v>13.12</c:v>
                </c:pt>
                <c:pt idx="613">
                  <c:v>13.13</c:v>
                </c:pt>
                <c:pt idx="614">
                  <c:v>13.14</c:v>
                </c:pt>
                <c:pt idx="615">
                  <c:v>13.15</c:v>
                </c:pt>
                <c:pt idx="616">
                  <c:v>13.16</c:v>
                </c:pt>
                <c:pt idx="617">
                  <c:v>13.17</c:v>
                </c:pt>
                <c:pt idx="618">
                  <c:v>13.18</c:v>
                </c:pt>
                <c:pt idx="619">
                  <c:v>13.19</c:v>
                </c:pt>
                <c:pt idx="620">
                  <c:v>13.2</c:v>
                </c:pt>
                <c:pt idx="621">
                  <c:v>13.21</c:v>
                </c:pt>
                <c:pt idx="622">
                  <c:v>13.22</c:v>
                </c:pt>
                <c:pt idx="623">
                  <c:v>13.23</c:v>
                </c:pt>
                <c:pt idx="624">
                  <c:v>13.24</c:v>
                </c:pt>
                <c:pt idx="625">
                  <c:v>13.25</c:v>
                </c:pt>
                <c:pt idx="626">
                  <c:v>13.26</c:v>
                </c:pt>
                <c:pt idx="627">
                  <c:v>13.27</c:v>
                </c:pt>
                <c:pt idx="628">
                  <c:v>13.28</c:v>
                </c:pt>
                <c:pt idx="629">
                  <c:v>13.29</c:v>
                </c:pt>
                <c:pt idx="630">
                  <c:v>13.3</c:v>
                </c:pt>
                <c:pt idx="631">
                  <c:v>13.31</c:v>
                </c:pt>
                <c:pt idx="632">
                  <c:v>13.32</c:v>
                </c:pt>
                <c:pt idx="633">
                  <c:v>13.33</c:v>
                </c:pt>
                <c:pt idx="634">
                  <c:v>13.34</c:v>
                </c:pt>
                <c:pt idx="635">
                  <c:v>13.35</c:v>
                </c:pt>
                <c:pt idx="636">
                  <c:v>13.36</c:v>
                </c:pt>
                <c:pt idx="637">
                  <c:v>13.37</c:v>
                </c:pt>
                <c:pt idx="638">
                  <c:v>13.38</c:v>
                </c:pt>
                <c:pt idx="639">
                  <c:v>13.39</c:v>
                </c:pt>
                <c:pt idx="640">
                  <c:v>13.4</c:v>
                </c:pt>
                <c:pt idx="641">
                  <c:v>13.41</c:v>
                </c:pt>
                <c:pt idx="642">
                  <c:v>13.42</c:v>
                </c:pt>
                <c:pt idx="643">
                  <c:v>13.43</c:v>
                </c:pt>
                <c:pt idx="644">
                  <c:v>13.44</c:v>
                </c:pt>
                <c:pt idx="645">
                  <c:v>13.45</c:v>
                </c:pt>
                <c:pt idx="646">
                  <c:v>13.46</c:v>
                </c:pt>
                <c:pt idx="647">
                  <c:v>13.47</c:v>
                </c:pt>
                <c:pt idx="648">
                  <c:v>13.48</c:v>
                </c:pt>
                <c:pt idx="649">
                  <c:v>13.49</c:v>
                </c:pt>
                <c:pt idx="650">
                  <c:v>13.5</c:v>
                </c:pt>
                <c:pt idx="651">
                  <c:v>13.51</c:v>
                </c:pt>
                <c:pt idx="652">
                  <c:v>13.52</c:v>
                </c:pt>
                <c:pt idx="653">
                  <c:v>13.53</c:v>
                </c:pt>
                <c:pt idx="654">
                  <c:v>13.54</c:v>
                </c:pt>
                <c:pt idx="655">
                  <c:v>13.55</c:v>
                </c:pt>
                <c:pt idx="656">
                  <c:v>13.56</c:v>
                </c:pt>
                <c:pt idx="657">
                  <c:v>13.57</c:v>
                </c:pt>
                <c:pt idx="658">
                  <c:v>13.58</c:v>
                </c:pt>
                <c:pt idx="659">
                  <c:v>13.59</c:v>
                </c:pt>
                <c:pt idx="660">
                  <c:v>13.6</c:v>
                </c:pt>
                <c:pt idx="661">
                  <c:v>13.61</c:v>
                </c:pt>
                <c:pt idx="662">
                  <c:v>13.62</c:v>
                </c:pt>
                <c:pt idx="663">
                  <c:v>13.63</c:v>
                </c:pt>
                <c:pt idx="664">
                  <c:v>13.64</c:v>
                </c:pt>
                <c:pt idx="665">
                  <c:v>13.65</c:v>
                </c:pt>
                <c:pt idx="666">
                  <c:v>13.66</c:v>
                </c:pt>
                <c:pt idx="667">
                  <c:v>13.67</c:v>
                </c:pt>
                <c:pt idx="668">
                  <c:v>13.68</c:v>
                </c:pt>
                <c:pt idx="669">
                  <c:v>13.69</c:v>
                </c:pt>
                <c:pt idx="670">
                  <c:v>13.7</c:v>
                </c:pt>
                <c:pt idx="671">
                  <c:v>13.71</c:v>
                </c:pt>
                <c:pt idx="672">
                  <c:v>13.72</c:v>
                </c:pt>
                <c:pt idx="673">
                  <c:v>13.73</c:v>
                </c:pt>
                <c:pt idx="674">
                  <c:v>13.74</c:v>
                </c:pt>
                <c:pt idx="675">
                  <c:v>13.75</c:v>
                </c:pt>
                <c:pt idx="676">
                  <c:v>13.76</c:v>
                </c:pt>
                <c:pt idx="677">
                  <c:v>13.77</c:v>
                </c:pt>
                <c:pt idx="678">
                  <c:v>13.78</c:v>
                </c:pt>
                <c:pt idx="679">
                  <c:v>13.79</c:v>
                </c:pt>
                <c:pt idx="680">
                  <c:v>13.8</c:v>
                </c:pt>
                <c:pt idx="681">
                  <c:v>13.81</c:v>
                </c:pt>
                <c:pt idx="682">
                  <c:v>13.82</c:v>
                </c:pt>
                <c:pt idx="683">
                  <c:v>13.83</c:v>
                </c:pt>
                <c:pt idx="684">
                  <c:v>13.84</c:v>
                </c:pt>
                <c:pt idx="685">
                  <c:v>13.85</c:v>
                </c:pt>
                <c:pt idx="686">
                  <c:v>13.86</c:v>
                </c:pt>
                <c:pt idx="687">
                  <c:v>13.87</c:v>
                </c:pt>
                <c:pt idx="688">
                  <c:v>13.88</c:v>
                </c:pt>
                <c:pt idx="689">
                  <c:v>13.89</c:v>
                </c:pt>
                <c:pt idx="690">
                  <c:v>13.9</c:v>
                </c:pt>
                <c:pt idx="691">
                  <c:v>13.91</c:v>
                </c:pt>
                <c:pt idx="692">
                  <c:v>13.92</c:v>
                </c:pt>
                <c:pt idx="693">
                  <c:v>13.93</c:v>
                </c:pt>
                <c:pt idx="694">
                  <c:v>13.94</c:v>
                </c:pt>
                <c:pt idx="695">
                  <c:v>13.95</c:v>
                </c:pt>
                <c:pt idx="696">
                  <c:v>13.96</c:v>
                </c:pt>
                <c:pt idx="697">
                  <c:v>13.97</c:v>
                </c:pt>
                <c:pt idx="698">
                  <c:v>13.98</c:v>
                </c:pt>
                <c:pt idx="699">
                  <c:v>13.99</c:v>
                </c:pt>
                <c:pt idx="700">
                  <c:v>14</c:v>
                </c:pt>
                <c:pt idx="701">
                  <c:v>14.01</c:v>
                </c:pt>
                <c:pt idx="702">
                  <c:v>14.02</c:v>
                </c:pt>
                <c:pt idx="703">
                  <c:v>14.03</c:v>
                </c:pt>
                <c:pt idx="704">
                  <c:v>14.04</c:v>
                </c:pt>
                <c:pt idx="705">
                  <c:v>14.05</c:v>
                </c:pt>
                <c:pt idx="706">
                  <c:v>14.06</c:v>
                </c:pt>
                <c:pt idx="707">
                  <c:v>14.07</c:v>
                </c:pt>
                <c:pt idx="708">
                  <c:v>14.08</c:v>
                </c:pt>
                <c:pt idx="709">
                  <c:v>14.09</c:v>
                </c:pt>
                <c:pt idx="710">
                  <c:v>14.1</c:v>
                </c:pt>
                <c:pt idx="711">
                  <c:v>14.11</c:v>
                </c:pt>
                <c:pt idx="712">
                  <c:v>14.12</c:v>
                </c:pt>
                <c:pt idx="713">
                  <c:v>14.13</c:v>
                </c:pt>
                <c:pt idx="714">
                  <c:v>14.14</c:v>
                </c:pt>
                <c:pt idx="715">
                  <c:v>14.15</c:v>
                </c:pt>
                <c:pt idx="716">
                  <c:v>14.16</c:v>
                </c:pt>
                <c:pt idx="717">
                  <c:v>14.17</c:v>
                </c:pt>
                <c:pt idx="718">
                  <c:v>14.18</c:v>
                </c:pt>
                <c:pt idx="719">
                  <c:v>14.19</c:v>
                </c:pt>
                <c:pt idx="720">
                  <c:v>14.2</c:v>
                </c:pt>
                <c:pt idx="721">
                  <c:v>14.21</c:v>
                </c:pt>
                <c:pt idx="722">
                  <c:v>14.22</c:v>
                </c:pt>
                <c:pt idx="723">
                  <c:v>14.23</c:v>
                </c:pt>
                <c:pt idx="724">
                  <c:v>14.24</c:v>
                </c:pt>
                <c:pt idx="725">
                  <c:v>14.25</c:v>
                </c:pt>
                <c:pt idx="726">
                  <c:v>14.26</c:v>
                </c:pt>
                <c:pt idx="727">
                  <c:v>14.27</c:v>
                </c:pt>
                <c:pt idx="728">
                  <c:v>14.28</c:v>
                </c:pt>
                <c:pt idx="729">
                  <c:v>14.29</c:v>
                </c:pt>
                <c:pt idx="730">
                  <c:v>14.3</c:v>
                </c:pt>
                <c:pt idx="731">
                  <c:v>14.31</c:v>
                </c:pt>
                <c:pt idx="732">
                  <c:v>14.32</c:v>
                </c:pt>
                <c:pt idx="733">
                  <c:v>14.33</c:v>
                </c:pt>
                <c:pt idx="734">
                  <c:v>14.34</c:v>
                </c:pt>
                <c:pt idx="735">
                  <c:v>14.35</c:v>
                </c:pt>
                <c:pt idx="736">
                  <c:v>14.36</c:v>
                </c:pt>
                <c:pt idx="737">
                  <c:v>14.37</c:v>
                </c:pt>
                <c:pt idx="738">
                  <c:v>14.38</c:v>
                </c:pt>
                <c:pt idx="739">
                  <c:v>14.39</c:v>
                </c:pt>
                <c:pt idx="740">
                  <c:v>14.4</c:v>
                </c:pt>
                <c:pt idx="741">
                  <c:v>14.41</c:v>
                </c:pt>
                <c:pt idx="742">
                  <c:v>14.42</c:v>
                </c:pt>
                <c:pt idx="743">
                  <c:v>14.43</c:v>
                </c:pt>
                <c:pt idx="744">
                  <c:v>14.44</c:v>
                </c:pt>
                <c:pt idx="745">
                  <c:v>14.45</c:v>
                </c:pt>
                <c:pt idx="746">
                  <c:v>14.46</c:v>
                </c:pt>
                <c:pt idx="747">
                  <c:v>14.47</c:v>
                </c:pt>
                <c:pt idx="748">
                  <c:v>14.48</c:v>
                </c:pt>
                <c:pt idx="749">
                  <c:v>14.49</c:v>
                </c:pt>
                <c:pt idx="750">
                  <c:v>14.5</c:v>
                </c:pt>
                <c:pt idx="751">
                  <c:v>14.51</c:v>
                </c:pt>
                <c:pt idx="752">
                  <c:v>14.52</c:v>
                </c:pt>
                <c:pt idx="753">
                  <c:v>14.53</c:v>
                </c:pt>
                <c:pt idx="754">
                  <c:v>14.54</c:v>
                </c:pt>
                <c:pt idx="755">
                  <c:v>14.55</c:v>
                </c:pt>
                <c:pt idx="756">
                  <c:v>14.56</c:v>
                </c:pt>
                <c:pt idx="757">
                  <c:v>14.57</c:v>
                </c:pt>
                <c:pt idx="758">
                  <c:v>14.58</c:v>
                </c:pt>
                <c:pt idx="759">
                  <c:v>14.59</c:v>
                </c:pt>
                <c:pt idx="760">
                  <c:v>14.6</c:v>
                </c:pt>
                <c:pt idx="761">
                  <c:v>14.61</c:v>
                </c:pt>
                <c:pt idx="762">
                  <c:v>14.62</c:v>
                </c:pt>
                <c:pt idx="763">
                  <c:v>14.63</c:v>
                </c:pt>
                <c:pt idx="764">
                  <c:v>14.64</c:v>
                </c:pt>
                <c:pt idx="765">
                  <c:v>14.65</c:v>
                </c:pt>
                <c:pt idx="766">
                  <c:v>14.66</c:v>
                </c:pt>
                <c:pt idx="767">
                  <c:v>14.67</c:v>
                </c:pt>
                <c:pt idx="768">
                  <c:v>14.68</c:v>
                </c:pt>
                <c:pt idx="769">
                  <c:v>14.69</c:v>
                </c:pt>
                <c:pt idx="770">
                  <c:v>14.7</c:v>
                </c:pt>
                <c:pt idx="771">
                  <c:v>14.71</c:v>
                </c:pt>
                <c:pt idx="772">
                  <c:v>14.72</c:v>
                </c:pt>
                <c:pt idx="773">
                  <c:v>14.73</c:v>
                </c:pt>
                <c:pt idx="774">
                  <c:v>14.74</c:v>
                </c:pt>
                <c:pt idx="775">
                  <c:v>14.75</c:v>
                </c:pt>
                <c:pt idx="776">
                  <c:v>14.76</c:v>
                </c:pt>
                <c:pt idx="777">
                  <c:v>14.77</c:v>
                </c:pt>
                <c:pt idx="778">
                  <c:v>14.78</c:v>
                </c:pt>
                <c:pt idx="779">
                  <c:v>14.79</c:v>
                </c:pt>
                <c:pt idx="780">
                  <c:v>14.8</c:v>
                </c:pt>
                <c:pt idx="781">
                  <c:v>14.81</c:v>
                </c:pt>
                <c:pt idx="782">
                  <c:v>14.82</c:v>
                </c:pt>
                <c:pt idx="783">
                  <c:v>14.83</c:v>
                </c:pt>
                <c:pt idx="784">
                  <c:v>14.84</c:v>
                </c:pt>
                <c:pt idx="785">
                  <c:v>14.85</c:v>
                </c:pt>
                <c:pt idx="786">
                  <c:v>14.86</c:v>
                </c:pt>
                <c:pt idx="787">
                  <c:v>14.87</c:v>
                </c:pt>
                <c:pt idx="788">
                  <c:v>14.88</c:v>
                </c:pt>
                <c:pt idx="789">
                  <c:v>14.89</c:v>
                </c:pt>
                <c:pt idx="790">
                  <c:v>14.9</c:v>
                </c:pt>
                <c:pt idx="791">
                  <c:v>14.91</c:v>
                </c:pt>
                <c:pt idx="792">
                  <c:v>14.92</c:v>
                </c:pt>
                <c:pt idx="793">
                  <c:v>14.93</c:v>
                </c:pt>
                <c:pt idx="794">
                  <c:v>14.94</c:v>
                </c:pt>
                <c:pt idx="795">
                  <c:v>14.95</c:v>
                </c:pt>
                <c:pt idx="796">
                  <c:v>14.96</c:v>
                </c:pt>
                <c:pt idx="797">
                  <c:v>14.97</c:v>
                </c:pt>
                <c:pt idx="798">
                  <c:v>14.98</c:v>
                </c:pt>
                <c:pt idx="799">
                  <c:v>14.99</c:v>
                </c:pt>
                <c:pt idx="800">
                  <c:v>15</c:v>
                </c:pt>
                <c:pt idx="801">
                  <c:v>15.01</c:v>
                </c:pt>
                <c:pt idx="802">
                  <c:v>15.02</c:v>
                </c:pt>
                <c:pt idx="803">
                  <c:v>15.03</c:v>
                </c:pt>
                <c:pt idx="804">
                  <c:v>15.04</c:v>
                </c:pt>
                <c:pt idx="805">
                  <c:v>15.05</c:v>
                </c:pt>
                <c:pt idx="806">
                  <c:v>15.06</c:v>
                </c:pt>
                <c:pt idx="807">
                  <c:v>15.07</c:v>
                </c:pt>
                <c:pt idx="808">
                  <c:v>15.08</c:v>
                </c:pt>
                <c:pt idx="809">
                  <c:v>15.09</c:v>
                </c:pt>
                <c:pt idx="810">
                  <c:v>15.1</c:v>
                </c:pt>
                <c:pt idx="811">
                  <c:v>15.11</c:v>
                </c:pt>
                <c:pt idx="812">
                  <c:v>15.12</c:v>
                </c:pt>
                <c:pt idx="813">
                  <c:v>15.13</c:v>
                </c:pt>
                <c:pt idx="814">
                  <c:v>15.14</c:v>
                </c:pt>
                <c:pt idx="815">
                  <c:v>15.15</c:v>
                </c:pt>
                <c:pt idx="816">
                  <c:v>15.16</c:v>
                </c:pt>
                <c:pt idx="817">
                  <c:v>15.17</c:v>
                </c:pt>
                <c:pt idx="818">
                  <c:v>15.18</c:v>
                </c:pt>
                <c:pt idx="819">
                  <c:v>15.19</c:v>
                </c:pt>
                <c:pt idx="820">
                  <c:v>15.2</c:v>
                </c:pt>
                <c:pt idx="821">
                  <c:v>15.21</c:v>
                </c:pt>
                <c:pt idx="822">
                  <c:v>15.22</c:v>
                </c:pt>
                <c:pt idx="823">
                  <c:v>15.23</c:v>
                </c:pt>
                <c:pt idx="824">
                  <c:v>15.24</c:v>
                </c:pt>
                <c:pt idx="825">
                  <c:v>15.25</c:v>
                </c:pt>
                <c:pt idx="826">
                  <c:v>15.26</c:v>
                </c:pt>
                <c:pt idx="827">
                  <c:v>15.27</c:v>
                </c:pt>
                <c:pt idx="828">
                  <c:v>15.28</c:v>
                </c:pt>
                <c:pt idx="829">
                  <c:v>15.29</c:v>
                </c:pt>
                <c:pt idx="830">
                  <c:v>15.3</c:v>
                </c:pt>
                <c:pt idx="831">
                  <c:v>15.31</c:v>
                </c:pt>
                <c:pt idx="832">
                  <c:v>15.32</c:v>
                </c:pt>
                <c:pt idx="833">
                  <c:v>15.33</c:v>
                </c:pt>
                <c:pt idx="834">
                  <c:v>15.34</c:v>
                </c:pt>
                <c:pt idx="835">
                  <c:v>15.35</c:v>
                </c:pt>
                <c:pt idx="836">
                  <c:v>15.36</c:v>
                </c:pt>
                <c:pt idx="837">
                  <c:v>15.37</c:v>
                </c:pt>
                <c:pt idx="838">
                  <c:v>15.38</c:v>
                </c:pt>
                <c:pt idx="839">
                  <c:v>15.39</c:v>
                </c:pt>
                <c:pt idx="840">
                  <c:v>15.4</c:v>
                </c:pt>
                <c:pt idx="841">
                  <c:v>15.41</c:v>
                </c:pt>
                <c:pt idx="842">
                  <c:v>15.42</c:v>
                </c:pt>
                <c:pt idx="843">
                  <c:v>15.43</c:v>
                </c:pt>
                <c:pt idx="844">
                  <c:v>15.44</c:v>
                </c:pt>
                <c:pt idx="845">
                  <c:v>15.45</c:v>
                </c:pt>
                <c:pt idx="846">
                  <c:v>15.46</c:v>
                </c:pt>
                <c:pt idx="847">
                  <c:v>15.47</c:v>
                </c:pt>
                <c:pt idx="848">
                  <c:v>15.48</c:v>
                </c:pt>
                <c:pt idx="849">
                  <c:v>15.49</c:v>
                </c:pt>
                <c:pt idx="850">
                  <c:v>15.5</c:v>
                </c:pt>
                <c:pt idx="851">
                  <c:v>15.51</c:v>
                </c:pt>
                <c:pt idx="852">
                  <c:v>15.52</c:v>
                </c:pt>
                <c:pt idx="853">
                  <c:v>15.53</c:v>
                </c:pt>
                <c:pt idx="854">
                  <c:v>15.54</c:v>
                </c:pt>
                <c:pt idx="855">
                  <c:v>15.55</c:v>
                </c:pt>
                <c:pt idx="856">
                  <c:v>15.56</c:v>
                </c:pt>
                <c:pt idx="857">
                  <c:v>15.57</c:v>
                </c:pt>
                <c:pt idx="858">
                  <c:v>15.58</c:v>
                </c:pt>
                <c:pt idx="859">
                  <c:v>15.59</c:v>
                </c:pt>
                <c:pt idx="860">
                  <c:v>15.6</c:v>
                </c:pt>
                <c:pt idx="861">
                  <c:v>15.61</c:v>
                </c:pt>
                <c:pt idx="862">
                  <c:v>15.62</c:v>
                </c:pt>
                <c:pt idx="863">
                  <c:v>15.63</c:v>
                </c:pt>
                <c:pt idx="864">
                  <c:v>15.64</c:v>
                </c:pt>
                <c:pt idx="865">
                  <c:v>15.65</c:v>
                </c:pt>
                <c:pt idx="866">
                  <c:v>15.66</c:v>
                </c:pt>
                <c:pt idx="867">
                  <c:v>15.67</c:v>
                </c:pt>
                <c:pt idx="868">
                  <c:v>15.68</c:v>
                </c:pt>
                <c:pt idx="869">
                  <c:v>15.69</c:v>
                </c:pt>
                <c:pt idx="870">
                  <c:v>15.7</c:v>
                </c:pt>
                <c:pt idx="871">
                  <c:v>15.71</c:v>
                </c:pt>
                <c:pt idx="872">
                  <c:v>15.72</c:v>
                </c:pt>
                <c:pt idx="873">
                  <c:v>15.73</c:v>
                </c:pt>
                <c:pt idx="874">
                  <c:v>15.74</c:v>
                </c:pt>
                <c:pt idx="875">
                  <c:v>15.75</c:v>
                </c:pt>
                <c:pt idx="876">
                  <c:v>15.76</c:v>
                </c:pt>
                <c:pt idx="877">
                  <c:v>15.77</c:v>
                </c:pt>
                <c:pt idx="878">
                  <c:v>15.78</c:v>
                </c:pt>
                <c:pt idx="879">
                  <c:v>15.79</c:v>
                </c:pt>
                <c:pt idx="880">
                  <c:v>15.8</c:v>
                </c:pt>
                <c:pt idx="881">
                  <c:v>15.81</c:v>
                </c:pt>
                <c:pt idx="882">
                  <c:v>15.82</c:v>
                </c:pt>
                <c:pt idx="883">
                  <c:v>15.83</c:v>
                </c:pt>
                <c:pt idx="884">
                  <c:v>15.84</c:v>
                </c:pt>
                <c:pt idx="885">
                  <c:v>15.85</c:v>
                </c:pt>
                <c:pt idx="886">
                  <c:v>15.86</c:v>
                </c:pt>
                <c:pt idx="887">
                  <c:v>15.87</c:v>
                </c:pt>
                <c:pt idx="888">
                  <c:v>15.88</c:v>
                </c:pt>
                <c:pt idx="889">
                  <c:v>15.89</c:v>
                </c:pt>
                <c:pt idx="890">
                  <c:v>15.9</c:v>
                </c:pt>
                <c:pt idx="891">
                  <c:v>15.91</c:v>
                </c:pt>
                <c:pt idx="892">
                  <c:v>15.92</c:v>
                </c:pt>
                <c:pt idx="893">
                  <c:v>15.93</c:v>
                </c:pt>
                <c:pt idx="894">
                  <c:v>15.94</c:v>
                </c:pt>
                <c:pt idx="895">
                  <c:v>15.95</c:v>
                </c:pt>
                <c:pt idx="896">
                  <c:v>15.96</c:v>
                </c:pt>
                <c:pt idx="897">
                  <c:v>15.97</c:v>
                </c:pt>
                <c:pt idx="898">
                  <c:v>15.98</c:v>
                </c:pt>
                <c:pt idx="899">
                  <c:v>15.99</c:v>
                </c:pt>
                <c:pt idx="900">
                  <c:v>16</c:v>
                </c:pt>
                <c:pt idx="901">
                  <c:v>16.010000000000002</c:v>
                </c:pt>
                <c:pt idx="902">
                  <c:v>16.02</c:v>
                </c:pt>
                <c:pt idx="903">
                  <c:v>16.03</c:v>
                </c:pt>
                <c:pt idx="904">
                  <c:v>16.04</c:v>
                </c:pt>
                <c:pt idx="905">
                  <c:v>16.05</c:v>
                </c:pt>
                <c:pt idx="906">
                  <c:v>16.059999999999999</c:v>
                </c:pt>
                <c:pt idx="907">
                  <c:v>16.07</c:v>
                </c:pt>
                <c:pt idx="908">
                  <c:v>16.079999999999998</c:v>
                </c:pt>
                <c:pt idx="909">
                  <c:v>16.09</c:v>
                </c:pt>
                <c:pt idx="910">
                  <c:v>16.100000000000001</c:v>
                </c:pt>
                <c:pt idx="911">
                  <c:v>16.11</c:v>
                </c:pt>
                <c:pt idx="912">
                  <c:v>16.12</c:v>
                </c:pt>
                <c:pt idx="913">
                  <c:v>16.13</c:v>
                </c:pt>
                <c:pt idx="914">
                  <c:v>16.14</c:v>
                </c:pt>
                <c:pt idx="915">
                  <c:v>16.149999999999999</c:v>
                </c:pt>
                <c:pt idx="916">
                  <c:v>16.16</c:v>
                </c:pt>
                <c:pt idx="917">
                  <c:v>16.170000000000002</c:v>
                </c:pt>
                <c:pt idx="918">
                  <c:v>16.18</c:v>
                </c:pt>
                <c:pt idx="919">
                  <c:v>16.190000000000001</c:v>
                </c:pt>
                <c:pt idx="920">
                  <c:v>16.2</c:v>
                </c:pt>
                <c:pt idx="921">
                  <c:v>16.21</c:v>
                </c:pt>
                <c:pt idx="922">
                  <c:v>16.22</c:v>
                </c:pt>
                <c:pt idx="923">
                  <c:v>16.23</c:v>
                </c:pt>
                <c:pt idx="924">
                  <c:v>16.239999999999998</c:v>
                </c:pt>
                <c:pt idx="925">
                  <c:v>16.25</c:v>
                </c:pt>
                <c:pt idx="926">
                  <c:v>16.260000000000002</c:v>
                </c:pt>
                <c:pt idx="927">
                  <c:v>16.27</c:v>
                </c:pt>
                <c:pt idx="928">
                  <c:v>16.28</c:v>
                </c:pt>
                <c:pt idx="929">
                  <c:v>16.29</c:v>
                </c:pt>
                <c:pt idx="930">
                  <c:v>16.3</c:v>
                </c:pt>
                <c:pt idx="931">
                  <c:v>16.309999999999999</c:v>
                </c:pt>
                <c:pt idx="932">
                  <c:v>16.32</c:v>
                </c:pt>
                <c:pt idx="933">
                  <c:v>16.329999999999998</c:v>
                </c:pt>
                <c:pt idx="934">
                  <c:v>16.34</c:v>
                </c:pt>
                <c:pt idx="935">
                  <c:v>16.350000000000001</c:v>
                </c:pt>
                <c:pt idx="936">
                  <c:v>16.36</c:v>
                </c:pt>
                <c:pt idx="937">
                  <c:v>16.37</c:v>
                </c:pt>
                <c:pt idx="938">
                  <c:v>16.38</c:v>
                </c:pt>
                <c:pt idx="939">
                  <c:v>16.39</c:v>
                </c:pt>
                <c:pt idx="940">
                  <c:v>16.399999999999999</c:v>
                </c:pt>
                <c:pt idx="941">
                  <c:v>16.41</c:v>
                </c:pt>
                <c:pt idx="942">
                  <c:v>16.420000000000002</c:v>
                </c:pt>
                <c:pt idx="943">
                  <c:v>16.43</c:v>
                </c:pt>
                <c:pt idx="944">
                  <c:v>16.440000000000001</c:v>
                </c:pt>
                <c:pt idx="945">
                  <c:v>16.45</c:v>
                </c:pt>
                <c:pt idx="946">
                  <c:v>16.46</c:v>
                </c:pt>
                <c:pt idx="947">
                  <c:v>16.47</c:v>
                </c:pt>
                <c:pt idx="948">
                  <c:v>16.48</c:v>
                </c:pt>
                <c:pt idx="949">
                  <c:v>16.489999999999998</c:v>
                </c:pt>
                <c:pt idx="950">
                  <c:v>16.5</c:v>
                </c:pt>
                <c:pt idx="951">
                  <c:v>16.510000000000002</c:v>
                </c:pt>
                <c:pt idx="952">
                  <c:v>16.52</c:v>
                </c:pt>
                <c:pt idx="953">
                  <c:v>16.53</c:v>
                </c:pt>
                <c:pt idx="954">
                  <c:v>16.54</c:v>
                </c:pt>
                <c:pt idx="955">
                  <c:v>16.55</c:v>
                </c:pt>
                <c:pt idx="956">
                  <c:v>16.559999999999999</c:v>
                </c:pt>
                <c:pt idx="957">
                  <c:v>16.57</c:v>
                </c:pt>
                <c:pt idx="958">
                  <c:v>16.579999999999998</c:v>
                </c:pt>
                <c:pt idx="959">
                  <c:v>16.59</c:v>
                </c:pt>
                <c:pt idx="960">
                  <c:v>16.600000000000001</c:v>
                </c:pt>
                <c:pt idx="961">
                  <c:v>16.61</c:v>
                </c:pt>
                <c:pt idx="962">
                  <c:v>16.62</c:v>
                </c:pt>
                <c:pt idx="963">
                  <c:v>16.63</c:v>
                </c:pt>
                <c:pt idx="964">
                  <c:v>16.64</c:v>
                </c:pt>
                <c:pt idx="965">
                  <c:v>16.649999999999999</c:v>
                </c:pt>
                <c:pt idx="966">
                  <c:v>16.66</c:v>
                </c:pt>
                <c:pt idx="967">
                  <c:v>16.670000000000002</c:v>
                </c:pt>
                <c:pt idx="968">
                  <c:v>16.68</c:v>
                </c:pt>
                <c:pt idx="969">
                  <c:v>16.690000000000001</c:v>
                </c:pt>
                <c:pt idx="970">
                  <c:v>16.7</c:v>
                </c:pt>
                <c:pt idx="971">
                  <c:v>16.71</c:v>
                </c:pt>
                <c:pt idx="972">
                  <c:v>16.72</c:v>
                </c:pt>
                <c:pt idx="973">
                  <c:v>16.73</c:v>
                </c:pt>
                <c:pt idx="974">
                  <c:v>16.739999999999998</c:v>
                </c:pt>
                <c:pt idx="975">
                  <c:v>16.75</c:v>
                </c:pt>
                <c:pt idx="976">
                  <c:v>16.760000000000002</c:v>
                </c:pt>
                <c:pt idx="977">
                  <c:v>16.77</c:v>
                </c:pt>
                <c:pt idx="978">
                  <c:v>16.78</c:v>
                </c:pt>
                <c:pt idx="979">
                  <c:v>16.79</c:v>
                </c:pt>
                <c:pt idx="980">
                  <c:v>16.8</c:v>
                </c:pt>
                <c:pt idx="981">
                  <c:v>16.809999999999999</c:v>
                </c:pt>
                <c:pt idx="982">
                  <c:v>16.82</c:v>
                </c:pt>
                <c:pt idx="983">
                  <c:v>16.829999999999998</c:v>
                </c:pt>
                <c:pt idx="984">
                  <c:v>16.84</c:v>
                </c:pt>
                <c:pt idx="985">
                  <c:v>16.850000000000001</c:v>
                </c:pt>
                <c:pt idx="986">
                  <c:v>16.86</c:v>
                </c:pt>
                <c:pt idx="987">
                  <c:v>16.87</c:v>
                </c:pt>
                <c:pt idx="988">
                  <c:v>16.88</c:v>
                </c:pt>
                <c:pt idx="989">
                  <c:v>16.89</c:v>
                </c:pt>
                <c:pt idx="990">
                  <c:v>16.899999999999999</c:v>
                </c:pt>
                <c:pt idx="991">
                  <c:v>16.91</c:v>
                </c:pt>
                <c:pt idx="992">
                  <c:v>16.920000000000002</c:v>
                </c:pt>
                <c:pt idx="993">
                  <c:v>16.93</c:v>
                </c:pt>
                <c:pt idx="994">
                  <c:v>16.940000000000001</c:v>
                </c:pt>
                <c:pt idx="995">
                  <c:v>16.95</c:v>
                </c:pt>
                <c:pt idx="996">
                  <c:v>16.96</c:v>
                </c:pt>
                <c:pt idx="997">
                  <c:v>16.97</c:v>
                </c:pt>
                <c:pt idx="998">
                  <c:v>16.98</c:v>
                </c:pt>
                <c:pt idx="999">
                  <c:v>16.989999999999998</c:v>
                </c:pt>
                <c:pt idx="1000">
                  <c:v>17</c:v>
                </c:pt>
                <c:pt idx="1001">
                  <c:v>17.010000000000002</c:v>
                </c:pt>
                <c:pt idx="1002">
                  <c:v>17.02</c:v>
                </c:pt>
                <c:pt idx="1003">
                  <c:v>17.03</c:v>
                </c:pt>
                <c:pt idx="1004">
                  <c:v>17.04</c:v>
                </c:pt>
                <c:pt idx="1005">
                  <c:v>17.05</c:v>
                </c:pt>
                <c:pt idx="1006">
                  <c:v>17.059999999999999</c:v>
                </c:pt>
                <c:pt idx="1007">
                  <c:v>17.07</c:v>
                </c:pt>
                <c:pt idx="1008">
                  <c:v>17.079999999999998</c:v>
                </c:pt>
                <c:pt idx="1009">
                  <c:v>17.09</c:v>
                </c:pt>
                <c:pt idx="1010">
                  <c:v>17.100000000000001</c:v>
                </c:pt>
                <c:pt idx="1011">
                  <c:v>17.11</c:v>
                </c:pt>
                <c:pt idx="1012">
                  <c:v>17.12</c:v>
                </c:pt>
                <c:pt idx="1013">
                  <c:v>17.13</c:v>
                </c:pt>
                <c:pt idx="1014">
                  <c:v>17.14</c:v>
                </c:pt>
                <c:pt idx="1015">
                  <c:v>17.149999999999999</c:v>
                </c:pt>
                <c:pt idx="1016">
                  <c:v>17.16</c:v>
                </c:pt>
                <c:pt idx="1017">
                  <c:v>17.170000000000002</c:v>
                </c:pt>
                <c:pt idx="1018">
                  <c:v>17.18</c:v>
                </c:pt>
                <c:pt idx="1019">
                  <c:v>17.190000000000001</c:v>
                </c:pt>
                <c:pt idx="1020">
                  <c:v>17.2</c:v>
                </c:pt>
                <c:pt idx="1021">
                  <c:v>17.21</c:v>
                </c:pt>
                <c:pt idx="1022">
                  <c:v>17.22</c:v>
                </c:pt>
                <c:pt idx="1023">
                  <c:v>17.23</c:v>
                </c:pt>
                <c:pt idx="1024">
                  <c:v>17.239999999999998</c:v>
                </c:pt>
                <c:pt idx="1025">
                  <c:v>17.25</c:v>
                </c:pt>
                <c:pt idx="1026">
                  <c:v>17.260000000000002</c:v>
                </c:pt>
                <c:pt idx="1027">
                  <c:v>17.27</c:v>
                </c:pt>
                <c:pt idx="1028">
                  <c:v>17.28</c:v>
                </c:pt>
                <c:pt idx="1029">
                  <c:v>17.29</c:v>
                </c:pt>
                <c:pt idx="1030">
                  <c:v>17.3</c:v>
                </c:pt>
                <c:pt idx="1031">
                  <c:v>17.309999999999999</c:v>
                </c:pt>
                <c:pt idx="1032">
                  <c:v>17.32</c:v>
                </c:pt>
                <c:pt idx="1033">
                  <c:v>17.329999999999998</c:v>
                </c:pt>
                <c:pt idx="1034">
                  <c:v>17.34</c:v>
                </c:pt>
                <c:pt idx="1035">
                  <c:v>17.350000000000001</c:v>
                </c:pt>
                <c:pt idx="1036">
                  <c:v>17.36</c:v>
                </c:pt>
                <c:pt idx="1037">
                  <c:v>17.37</c:v>
                </c:pt>
                <c:pt idx="1038">
                  <c:v>17.38</c:v>
                </c:pt>
                <c:pt idx="1039">
                  <c:v>17.39</c:v>
                </c:pt>
                <c:pt idx="1040">
                  <c:v>17.399999999999999</c:v>
                </c:pt>
                <c:pt idx="1041">
                  <c:v>17.41</c:v>
                </c:pt>
                <c:pt idx="1042">
                  <c:v>17.420000000000002</c:v>
                </c:pt>
                <c:pt idx="1043">
                  <c:v>17.43</c:v>
                </c:pt>
                <c:pt idx="1044">
                  <c:v>17.440000000000001</c:v>
                </c:pt>
                <c:pt idx="1045">
                  <c:v>17.45</c:v>
                </c:pt>
                <c:pt idx="1046">
                  <c:v>17.46</c:v>
                </c:pt>
                <c:pt idx="1047">
                  <c:v>17.47</c:v>
                </c:pt>
                <c:pt idx="1048">
                  <c:v>17.48</c:v>
                </c:pt>
                <c:pt idx="1049">
                  <c:v>17.489999999999998</c:v>
                </c:pt>
                <c:pt idx="1050">
                  <c:v>17.5</c:v>
                </c:pt>
                <c:pt idx="1051">
                  <c:v>17.510000000000002</c:v>
                </c:pt>
                <c:pt idx="1052">
                  <c:v>17.52</c:v>
                </c:pt>
                <c:pt idx="1053">
                  <c:v>17.53</c:v>
                </c:pt>
                <c:pt idx="1054">
                  <c:v>17.54</c:v>
                </c:pt>
                <c:pt idx="1055">
                  <c:v>17.55</c:v>
                </c:pt>
                <c:pt idx="1056">
                  <c:v>17.559999999999999</c:v>
                </c:pt>
                <c:pt idx="1057">
                  <c:v>17.57</c:v>
                </c:pt>
                <c:pt idx="1058">
                  <c:v>17.579999999999998</c:v>
                </c:pt>
                <c:pt idx="1059">
                  <c:v>17.59</c:v>
                </c:pt>
                <c:pt idx="1060">
                  <c:v>17.600000000000001</c:v>
                </c:pt>
                <c:pt idx="1061">
                  <c:v>17.61</c:v>
                </c:pt>
                <c:pt idx="1062">
                  <c:v>17.62</c:v>
                </c:pt>
                <c:pt idx="1063">
                  <c:v>17.63</c:v>
                </c:pt>
                <c:pt idx="1064">
                  <c:v>17.64</c:v>
                </c:pt>
                <c:pt idx="1065">
                  <c:v>17.649999999999999</c:v>
                </c:pt>
                <c:pt idx="1066">
                  <c:v>17.66</c:v>
                </c:pt>
                <c:pt idx="1067">
                  <c:v>17.670000000000002</c:v>
                </c:pt>
                <c:pt idx="1068">
                  <c:v>17.68</c:v>
                </c:pt>
                <c:pt idx="1069">
                  <c:v>17.690000000000001</c:v>
                </c:pt>
                <c:pt idx="1070">
                  <c:v>17.7</c:v>
                </c:pt>
                <c:pt idx="1071">
                  <c:v>17.71</c:v>
                </c:pt>
                <c:pt idx="1072">
                  <c:v>17.72</c:v>
                </c:pt>
                <c:pt idx="1073">
                  <c:v>17.73</c:v>
                </c:pt>
                <c:pt idx="1074">
                  <c:v>17.739999999999998</c:v>
                </c:pt>
                <c:pt idx="1075">
                  <c:v>17.75</c:v>
                </c:pt>
                <c:pt idx="1076">
                  <c:v>17.760000000000002</c:v>
                </c:pt>
                <c:pt idx="1077">
                  <c:v>17.77</c:v>
                </c:pt>
                <c:pt idx="1078">
                  <c:v>17.78</c:v>
                </c:pt>
                <c:pt idx="1079">
                  <c:v>17.79</c:v>
                </c:pt>
                <c:pt idx="1080">
                  <c:v>17.8</c:v>
                </c:pt>
                <c:pt idx="1081">
                  <c:v>17.809999999999999</c:v>
                </c:pt>
                <c:pt idx="1082">
                  <c:v>17.82</c:v>
                </c:pt>
                <c:pt idx="1083">
                  <c:v>17.829999999999998</c:v>
                </c:pt>
                <c:pt idx="1084">
                  <c:v>17.84</c:v>
                </c:pt>
                <c:pt idx="1085">
                  <c:v>17.850000000000001</c:v>
                </c:pt>
                <c:pt idx="1086">
                  <c:v>17.86</c:v>
                </c:pt>
                <c:pt idx="1087">
                  <c:v>17.87</c:v>
                </c:pt>
                <c:pt idx="1088">
                  <c:v>17.88</c:v>
                </c:pt>
                <c:pt idx="1089">
                  <c:v>17.89</c:v>
                </c:pt>
                <c:pt idx="1090">
                  <c:v>17.899999999999999</c:v>
                </c:pt>
                <c:pt idx="1091">
                  <c:v>17.91</c:v>
                </c:pt>
                <c:pt idx="1092">
                  <c:v>17.920000000000002</c:v>
                </c:pt>
                <c:pt idx="1093">
                  <c:v>17.93</c:v>
                </c:pt>
                <c:pt idx="1094">
                  <c:v>17.940000000000001</c:v>
                </c:pt>
                <c:pt idx="1095">
                  <c:v>17.95</c:v>
                </c:pt>
                <c:pt idx="1096">
                  <c:v>17.96</c:v>
                </c:pt>
                <c:pt idx="1097">
                  <c:v>17.97</c:v>
                </c:pt>
                <c:pt idx="1098">
                  <c:v>17.98</c:v>
                </c:pt>
                <c:pt idx="1099">
                  <c:v>17.989999999999998</c:v>
                </c:pt>
                <c:pt idx="1100">
                  <c:v>18</c:v>
                </c:pt>
                <c:pt idx="1101">
                  <c:v>18.010000000000002</c:v>
                </c:pt>
                <c:pt idx="1102">
                  <c:v>18.02</c:v>
                </c:pt>
                <c:pt idx="1103">
                  <c:v>18.03</c:v>
                </c:pt>
                <c:pt idx="1104">
                  <c:v>18.04</c:v>
                </c:pt>
                <c:pt idx="1105">
                  <c:v>18.05</c:v>
                </c:pt>
                <c:pt idx="1106">
                  <c:v>18.059999999999999</c:v>
                </c:pt>
                <c:pt idx="1107">
                  <c:v>18.07</c:v>
                </c:pt>
                <c:pt idx="1108">
                  <c:v>18.079999999999998</c:v>
                </c:pt>
                <c:pt idx="1109">
                  <c:v>18.09</c:v>
                </c:pt>
                <c:pt idx="1110">
                  <c:v>18.100000000000001</c:v>
                </c:pt>
                <c:pt idx="1111">
                  <c:v>18.11</c:v>
                </c:pt>
                <c:pt idx="1112">
                  <c:v>18.12</c:v>
                </c:pt>
                <c:pt idx="1113">
                  <c:v>18.13</c:v>
                </c:pt>
                <c:pt idx="1114">
                  <c:v>18.14</c:v>
                </c:pt>
                <c:pt idx="1115">
                  <c:v>18.149999999999999</c:v>
                </c:pt>
                <c:pt idx="1116">
                  <c:v>18.16</c:v>
                </c:pt>
                <c:pt idx="1117">
                  <c:v>18.170000000000002</c:v>
                </c:pt>
                <c:pt idx="1118">
                  <c:v>18.18</c:v>
                </c:pt>
                <c:pt idx="1119">
                  <c:v>18.190000000000001</c:v>
                </c:pt>
                <c:pt idx="1120">
                  <c:v>18.2</c:v>
                </c:pt>
                <c:pt idx="1121">
                  <c:v>18.21</c:v>
                </c:pt>
                <c:pt idx="1122">
                  <c:v>18.22</c:v>
                </c:pt>
                <c:pt idx="1123">
                  <c:v>18.23</c:v>
                </c:pt>
                <c:pt idx="1124">
                  <c:v>18.239999999999998</c:v>
                </c:pt>
                <c:pt idx="1125">
                  <c:v>18.25</c:v>
                </c:pt>
                <c:pt idx="1126">
                  <c:v>18.260000000000002</c:v>
                </c:pt>
                <c:pt idx="1127">
                  <c:v>18.27</c:v>
                </c:pt>
                <c:pt idx="1128">
                  <c:v>18.28</c:v>
                </c:pt>
                <c:pt idx="1129">
                  <c:v>18.29</c:v>
                </c:pt>
                <c:pt idx="1130">
                  <c:v>18.3</c:v>
                </c:pt>
                <c:pt idx="1131">
                  <c:v>18.309999999999999</c:v>
                </c:pt>
                <c:pt idx="1132">
                  <c:v>18.32</c:v>
                </c:pt>
                <c:pt idx="1133">
                  <c:v>18.329999999999998</c:v>
                </c:pt>
                <c:pt idx="1134">
                  <c:v>18.34</c:v>
                </c:pt>
                <c:pt idx="1135">
                  <c:v>18.350000000000001</c:v>
                </c:pt>
                <c:pt idx="1136">
                  <c:v>18.36</c:v>
                </c:pt>
                <c:pt idx="1137">
                  <c:v>18.37</c:v>
                </c:pt>
                <c:pt idx="1138">
                  <c:v>18.38</c:v>
                </c:pt>
                <c:pt idx="1139">
                  <c:v>18.39</c:v>
                </c:pt>
                <c:pt idx="1140">
                  <c:v>18.399999999999999</c:v>
                </c:pt>
                <c:pt idx="1141">
                  <c:v>18.41</c:v>
                </c:pt>
                <c:pt idx="1142">
                  <c:v>18.420000000000002</c:v>
                </c:pt>
                <c:pt idx="1143">
                  <c:v>18.43</c:v>
                </c:pt>
                <c:pt idx="1144">
                  <c:v>18.440000000000001</c:v>
                </c:pt>
                <c:pt idx="1145">
                  <c:v>18.45</c:v>
                </c:pt>
                <c:pt idx="1146">
                  <c:v>18.46</c:v>
                </c:pt>
                <c:pt idx="1147">
                  <c:v>18.47</c:v>
                </c:pt>
                <c:pt idx="1148">
                  <c:v>18.48</c:v>
                </c:pt>
                <c:pt idx="1149">
                  <c:v>18.489999999999998</c:v>
                </c:pt>
                <c:pt idx="1150">
                  <c:v>18.5</c:v>
                </c:pt>
                <c:pt idx="1151">
                  <c:v>18.510000000000002</c:v>
                </c:pt>
                <c:pt idx="1152">
                  <c:v>18.52</c:v>
                </c:pt>
                <c:pt idx="1153">
                  <c:v>18.53</c:v>
                </c:pt>
                <c:pt idx="1154">
                  <c:v>18.54</c:v>
                </c:pt>
                <c:pt idx="1155">
                  <c:v>18.55</c:v>
                </c:pt>
                <c:pt idx="1156">
                  <c:v>18.559999999999999</c:v>
                </c:pt>
                <c:pt idx="1157">
                  <c:v>18.57</c:v>
                </c:pt>
                <c:pt idx="1158">
                  <c:v>18.579999999999998</c:v>
                </c:pt>
                <c:pt idx="1159">
                  <c:v>18.59</c:v>
                </c:pt>
                <c:pt idx="1160">
                  <c:v>18.600000000000001</c:v>
                </c:pt>
                <c:pt idx="1161">
                  <c:v>18.61</c:v>
                </c:pt>
                <c:pt idx="1162">
                  <c:v>18.62</c:v>
                </c:pt>
                <c:pt idx="1163">
                  <c:v>18.63</c:v>
                </c:pt>
                <c:pt idx="1164">
                  <c:v>18.64</c:v>
                </c:pt>
                <c:pt idx="1165">
                  <c:v>18.649999999999999</c:v>
                </c:pt>
                <c:pt idx="1166">
                  <c:v>18.66</c:v>
                </c:pt>
                <c:pt idx="1167">
                  <c:v>18.670000000000002</c:v>
                </c:pt>
                <c:pt idx="1168">
                  <c:v>18.68</c:v>
                </c:pt>
                <c:pt idx="1169">
                  <c:v>18.690000000000001</c:v>
                </c:pt>
                <c:pt idx="1170">
                  <c:v>18.7</c:v>
                </c:pt>
                <c:pt idx="1171">
                  <c:v>18.71</c:v>
                </c:pt>
                <c:pt idx="1172">
                  <c:v>18.72</c:v>
                </c:pt>
                <c:pt idx="1173">
                  <c:v>18.73</c:v>
                </c:pt>
                <c:pt idx="1174">
                  <c:v>18.739999999999998</c:v>
                </c:pt>
                <c:pt idx="1175">
                  <c:v>18.75</c:v>
                </c:pt>
                <c:pt idx="1176">
                  <c:v>18.760000000000002</c:v>
                </c:pt>
                <c:pt idx="1177">
                  <c:v>18.77</c:v>
                </c:pt>
                <c:pt idx="1178">
                  <c:v>18.78</c:v>
                </c:pt>
                <c:pt idx="1179">
                  <c:v>18.79</c:v>
                </c:pt>
                <c:pt idx="1180">
                  <c:v>18.8</c:v>
                </c:pt>
                <c:pt idx="1181">
                  <c:v>18.809999999999999</c:v>
                </c:pt>
                <c:pt idx="1182">
                  <c:v>18.82</c:v>
                </c:pt>
                <c:pt idx="1183">
                  <c:v>18.829999999999998</c:v>
                </c:pt>
                <c:pt idx="1184">
                  <c:v>18.84</c:v>
                </c:pt>
                <c:pt idx="1185">
                  <c:v>18.850000000000001</c:v>
                </c:pt>
                <c:pt idx="1186">
                  <c:v>18.86</c:v>
                </c:pt>
                <c:pt idx="1187">
                  <c:v>18.87</c:v>
                </c:pt>
                <c:pt idx="1188">
                  <c:v>18.88</c:v>
                </c:pt>
                <c:pt idx="1189">
                  <c:v>18.89</c:v>
                </c:pt>
                <c:pt idx="1190">
                  <c:v>18.899999999999999</c:v>
                </c:pt>
                <c:pt idx="1191">
                  <c:v>18.91</c:v>
                </c:pt>
                <c:pt idx="1192">
                  <c:v>18.920000000000002</c:v>
                </c:pt>
                <c:pt idx="1193">
                  <c:v>18.93</c:v>
                </c:pt>
                <c:pt idx="1194">
                  <c:v>18.940000000000001</c:v>
                </c:pt>
                <c:pt idx="1195">
                  <c:v>18.95</c:v>
                </c:pt>
                <c:pt idx="1196">
                  <c:v>18.96</c:v>
                </c:pt>
                <c:pt idx="1197">
                  <c:v>18.97</c:v>
                </c:pt>
                <c:pt idx="1198">
                  <c:v>18.98</c:v>
                </c:pt>
                <c:pt idx="1199">
                  <c:v>18.989999999999998</c:v>
                </c:pt>
                <c:pt idx="1200">
                  <c:v>19</c:v>
                </c:pt>
                <c:pt idx="1201">
                  <c:v>19.010000000000002</c:v>
                </c:pt>
                <c:pt idx="1202">
                  <c:v>19.02</c:v>
                </c:pt>
                <c:pt idx="1203">
                  <c:v>19.03</c:v>
                </c:pt>
                <c:pt idx="1204">
                  <c:v>19.04</c:v>
                </c:pt>
                <c:pt idx="1205">
                  <c:v>19.05</c:v>
                </c:pt>
                <c:pt idx="1206">
                  <c:v>19.059999999999999</c:v>
                </c:pt>
                <c:pt idx="1207">
                  <c:v>19.07</c:v>
                </c:pt>
                <c:pt idx="1208">
                  <c:v>19.079999999999998</c:v>
                </c:pt>
                <c:pt idx="1209">
                  <c:v>19.09</c:v>
                </c:pt>
                <c:pt idx="1210">
                  <c:v>19.100000000000001</c:v>
                </c:pt>
                <c:pt idx="1211">
                  <c:v>19.11</c:v>
                </c:pt>
                <c:pt idx="1212">
                  <c:v>19.12</c:v>
                </c:pt>
                <c:pt idx="1213">
                  <c:v>19.13</c:v>
                </c:pt>
                <c:pt idx="1214">
                  <c:v>19.14</c:v>
                </c:pt>
                <c:pt idx="1215">
                  <c:v>19.149999999999999</c:v>
                </c:pt>
                <c:pt idx="1216">
                  <c:v>19.16</c:v>
                </c:pt>
                <c:pt idx="1217">
                  <c:v>19.170000000000002</c:v>
                </c:pt>
                <c:pt idx="1218">
                  <c:v>19.18</c:v>
                </c:pt>
                <c:pt idx="1219">
                  <c:v>19.190000000000001</c:v>
                </c:pt>
                <c:pt idx="1220">
                  <c:v>19.2</c:v>
                </c:pt>
                <c:pt idx="1221">
                  <c:v>19.21</c:v>
                </c:pt>
                <c:pt idx="1222">
                  <c:v>19.22</c:v>
                </c:pt>
                <c:pt idx="1223">
                  <c:v>19.23</c:v>
                </c:pt>
                <c:pt idx="1224">
                  <c:v>19.239999999999998</c:v>
                </c:pt>
                <c:pt idx="1225">
                  <c:v>19.25</c:v>
                </c:pt>
                <c:pt idx="1226">
                  <c:v>19.260000000000002</c:v>
                </c:pt>
                <c:pt idx="1227">
                  <c:v>19.27</c:v>
                </c:pt>
                <c:pt idx="1228">
                  <c:v>19.28</c:v>
                </c:pt>
                <c:pt idx="1229">
                  <c:v>19.29</c:v>
                </c:pt>
                <c:pt idx="1230">
                  <c:v>19.3</c:v>
                </c:pt>
                <c:pt idx="1231">
                  <c:v>19.309999999999999</c:v>
                </c:pt>
                <c:pt idx="1232">
                  <c:v>19.32</c:v>
                </c:pt>
                <c:pt idx="1233">
                  <c:v>19.329999999999998</c:v>
                </c:pt>
                <c:pt idx="1234">
                  <c:v>19.34</c:v>
                </c:pt>
                <c:pt idx="1235">
                  <c:v>19.350000000000001</c:v>
                </c:pt>
                <c:pt idx="1236">
                  <c:v>19.36</c:v>
                </c:pt>
                <c:pt idx="1237">
                  <c:v>19.37</c:v>
                </c:pt>
                <c:pt idx="1238">
                  <c:v>19.38</c:v>
                </c:pt>
                <c:pt idx="1239">
                  <c:v>19.39</c:v>
                </c:pt>
                <c:pt idx="1240">
                  <c:v>19.399999999999999</c:v>
                </c:pt>
                <c:pt idx="1241">
                  <c:v>19.41</c:v>
                </c:pt>
                <c:pt idx="1242">
                  <c:v>19.420000000000002</c:v>
                </c:pt>
                <c:pt idx="1243">
                  <c:v>19.43</c:v>
                </c:pt>
                <c:pt idx="1244">
                  <c:v>19.440000000000001</c:v>
                </c:pt>
                <c:pt idx="1245">
                  <c:v>19.45</c:v>
                </c:pt>
                <c:pt idx="1246">
                  <c:v>19.46</c:v>
                </c:pt>
                <c:pt idx="1247">
                  <c:v>19.47</c:v>
                </c:pt>
                <c:pt idx="1248">
                  <c:v>19.48</c:v>
                </c:pt>
                <c:pt idx="1249">
                  <c:v>19.489999999999998</c:v>
                </c:pt>
                <c:pt idx="1250">
                  <c:v>19.5</c:v>
                </c:pt>
                <c:pt idx="1251">
                  <c:v>19.510000000000002</c:v>
                </c:pt>
                <c:pt idx="1252">
                  <c:v>19.52</c:v>
                </c:pt>
                <c:pt idx="1253">
                  <c:v>19.53</c:v>
                </c:pt>
                <c:pt idx="1254">
                  <c:v>19.54</c:v>
                </c:pt>
                <c:pt idx="1255">
                  <c:v>19.55</c:v>
                </c:pt>
                <c:pt idx="1256">
                  <c:v>19.559999999999999</c:v>
                </c:pt>
                <c:pt idx="1257">
                  <c:v>19.57</c:v>
                </c:pt>
                <c:pt idx="1258">
                  <c:v>19.579999999999998</c:v>
                </c:pt>
                <c:pt idx="1259">
                  <c:v>19.59</c:v>
                </c:pt>
                <c:pt idx="1260">
                  <c:v>19.600000000000001</c:v>
                </c:pt>
                <c:pt idx="1261">
                  <c:v>19.61</c:v>
                </c:pt>
                <c:pt idx="1262">
                  <c:v>19.62</c:v>
                </c:pt>
                <c:pt idx="1263">
                  <c:v>19.63</c:v>
                </c:pt>
                <c:pt idx="1264">
                  <c:v>19.64</c:v>
                </c:pt>
                <c:pt idx="1265">
                  <c:v>19.649999999999999</c:v>
                </c:pt>
                <c:pt idx="1266">
                  <c:v>19.66</c:v>
                </c:pt>
                <c:pt idx="1267">
                  <c:v>19.670000000000002</c:v>
                </c:pt>
                <c:pt idx="1268">
                  <c:v>19.68</c:v>
                </c:pt>
                <c:pt idx="1269">
                  <c:v>19.690000000000001</c:v>
                </c:pt>
                <c:pt idx="1270">
                  <c:v>19.7</c:v>
                </c:pt>
                <c:pt idx="1271">
                  <c:v>19.71</c:v>
                </c:pt>
                <c:pt idx="1272">
                  <c:v>19.72</c:v>
                </c:pt>
                <c:pt idx="1273">
                  <c:v>19.73</c:v>
                </c:pt>
                <c:pt idx="1274">
                  <c:v>19.739999999999998</c:v>
                </c:pt>
                <c:pt idx="1275">
                  <c:v>19.75</c:v>
                </c:pt>
                <c:pt idx="1276">
                  <c:v>19.760000000000002</c:v>
                </c:pt>
                <c:pt idx="1277">
                  <c:v>19.77</c:v>
                </c:pt>
                <c:pt idx="1278">
                  <c:v>19.78</c:v>
                </c:pt>
                <c:pt idx="1279">
                  <c:v>19.79</c:v>
                </c:pt>
                <c:pt idx="1280">
                  <c:v>19.8</c:v>
                </c:pt>
                <c:pt idx="1281">
                  <c:v>19.809999999999999</c:v>
                </c:pt>
                <c:pt idx="1282">
                  <c:v>19.82</c:v>
                </c:pt>
                <c:pt idx="1283">
                  <c:v>19.829999999999998</c:v>
                </c:pt>
                <c:pt idx="1284">
                  <c:v>19.84</c:v>
                </c:pt>
                <c:pt idx="1285">
                  <c:v>19.850000000000001</c:v>
                </c:pt>
                <c:pt idx="1286">
                  <c:v>19.86</c:v>
                </c:pt>
                <c:pt idx="1287">
                  <c:v>19.87</c:v>
                </c:pt>
                <c:pt idx="1288">
                  <c:v>19.88</c:v>
                </c:pt>
                <c:pt idx="1289">
                  <c:v>19.89</c:v>
                </c:pt>
                <c:pt idx="1290">
                  <c:v>19.899999999999999</c:v>
                </c:pt>
                <c:pt idx="1291">
                  <c:v>19.91</c:v>
                </c:pt>
                <c:pt idx="1292">
                  <c:v>19.920000000000002</c:v>
                </c:pt>
                <c:pt idx="1293">
                  <c:v>19.93</c:v>
                </c:pt>
                <c:pt idx="1294">
                  <c:v>19.940000000000001</c:v>
                </c:pt>
                <c:pt idx="1295">
                  <c:v>19.95</c:v>
                </c:pt>
                <c:pt idx="1296">
                  <c:v>19.96</c:v>
                </c:pt>
                <c:pt idx="1297">
                  <c:v>19.97</c:v>
                </c:pt>
                <c:pt idx="1298">
                  <c:v>19.98</c:v>
                </c:pt>
                <c:pt idx="1299">
                  <c:v>19.989999999999998</c:v>
                </c:pt>
                <c:pt idx="1300">
                  <c:v>20</c:v>
                </c:pt>
                <c:pt idx="1301">
                  <c:v>20.010000000000002</c:v>
                </c:pt>
                <c:pt idx="1302">
                  <c:v>20.02</c:v>
                </c:pt>
                <c:pt idx="1303">
                  <c:v>20.03</c:v>
                </c:pt>
                <c:pt idx="1304">
                  <c:v>20.04</c:v>
                </c:pt>
                <c:pt idx="1305">
                  <c:v>20.05</c:v>
                </c:pt>
                <c:pt idx="1306">
                  <c:v>20.059999999999999</c:v>
                </c:pt>
                <c:pt idx="1307">
                  <c:v>20.07</c:v>
                </c:pt>
                <c:pt idx="1308">
                  <c:v>20.079999999999998</c:v>
                </c:pt>
                <c:pt idx="1309">
                  <c:v>20.09</c:v>
                </c:pt>
                <c:pt idx="1310">
                  <c:v>20.100000000000001</c:v>
                </c:pt>
                <c:pt idx="1311">
                  <c:v>20.11</c:v>
                </c:pt>
                <c:pt idx="1312">
                  <c:v>20.12</c:v>
                </c:pt>
                <c:pt idx="1313">
                  <c:v>20.13</c:v>
                </c:pt>
                <c:pt idx="1314">
                  <c:v>20.14</c:v>
                </c:pt>
                <c:pt idx="1315">
                  <c:v>20.149999999999999</c:v>
                </c:pt>
                <c:pt idx="1316">
                  <c:v>20.16</c:v>
                </c:pt>
                <c:pt idx="1317">
                  <c:v>20.170000000000002</c:v>
                </c:pt>
                <c:pt idx="1318">
                  <c:v>20.18</c:v>
                </c:pt>
                <c:pt idx="1319">
                  <c:v>20.190000000000001</c:v>
                </c:pt>
                <c:pt idx="1320">
                  <c:v>20.2</c:v>
                </c:pt>
                <c:pt idx="1321">
                  <c:v>20.21</c:v>
                </c:pt>
                <c:pt idx="1322">
                  <c:v>20.22</c:v>
                </c:pt>
                <c:pt idx="1323">
                  <c:v>20.23</c:v>
                </c:pt>
                <c:pt idx="1324">
                  <c:v>20.239999999999998</c:v>
                </c:pt>
                <c:pt idx="1325">
                  <c:v>20.25</c:v>
                </c:pt>
                <c:pt idx="1326">
                  <c:v>20.260000000000002</c:v>
                </c:pt>
                <c:pt idx="1327">
                  <c:v>20.27</c:v>
                </c:pt>
                <c:pt idx="1328">
                  <c:v>20.28</c:v>
                </c:pt>
                <c:pt idx="1329">
                  <c:v>20.29</c:v>
                </c:pt>
                <c:pt idx="1330">
                  <c:v>20.3</c:v>
                </c:pt>
                <c:pt idx="1331">
                  <c:v>20.309999999999999</c:v>
                </c:pt>
                <c:pt idx="1332">
                  <c:v>20.32</c:v>
                </c:pt>
                <c:pt idx="1333">
                  <c:v>20.329999999999998</c:v>
                </c:pt>
                <c:pt idx="1334">
                  <c:v>20.34</c:v>
                </c:pt>
                <c:pt idx="1335">
                  <c:v>20.350000000000001</c:v>
                </c:pt>
                <c:pt idx="1336">
                  <c:v>20.36</c:v>
                </c:pt>
                <c:pt idx="1337">
                  <c:v>20.37</c:v>
                </c:pt>
                <c:pt idx="1338">
                  <c:v>20.38</c:v>
                </c:pt>
                <c:pt idx="1339">
                  <c:v>20.39</c:v>
                </c:pt>
                <c:pt idx="1340">
                  <c:v>20.399999999999999</c:v>
                </c:pt>
                <c:pt idx="1341">
                  <c:v>20.41</c:v>
                </c:pt>
                <c:pt idx="1342">
                  <c:v>20.420000000000002</c:v>
                </c:pt>
                <c:pt idx="1343">
                  <c:v>20.43</c:v>
                </c:pt>
                <c:pt idx="1344">
                  <c:v>20.440000000000001</c:v>
                </c:pt>
                <c:pt idx="1345">
                  <c:v>20.45</c:v>
                </c:pt>
                <c:pt idx="1346">
                  <c:v>20.46</c:v>
                </c:pt>
                <c:pt idx="1347">
                  <c:v>20.47</c:v>
                </c:pt>
                <c:pt idx="1348">
                  <c:v>20.48</c:v>
                </c:pt>
                <c:pt idx="1349">
                  <c:v>20.49</c:v>
                </c:pt>
                <c:pt idx="1350">
                  <c:v>20.5</c:v>
                </c:pt>
                <c:pt idx="1351">
                  <c:v>20.51</c:v>
                </c:pt>
                <c:pt idx="1352">
                  <c:v>20.52</c:v>
                </c:pt>
                <c:pt idx="1353">
                  <c:v>20.53</c:v>
                </c:pt>
                <c:pt idx="1354">
                  <c:v>20.54</c:v>
                </c:pt>
                <c:pt idx="1355">
                  <c:v>20.55</c:v>
                </c:pt>
                <c:pt idx="1356">
                  <c:v>20.56</c:v>
                </c:pt>
                <c:pt idx="1357">
                  <c:v>20.57</c:v>
                </c:pt>
                <c:pt idx="1358">
                  <c:v>20.58</c:v>
                </c:pt>
                <c:pt idx="1359">
                  <c:v>20.59</c:v>
                </c:pt>
                <c:pt idx="1360">
                  <c:v>20.6</c:v>
                </c:pt>
                <c:pt idx="1361">
                  <c:v>20.61</c:v>
                </c:pt>
                <c:pt idx="1362">
                  <c:v>20.62</c:v>
                </c:pt>
                <c:pt idx="1363">
                  <c:v>20.63</c:v>
                </c:pt>
                <c:pt idx="1364">
                  <c:v>20.64</c:v>
                </c:pt>
                <c:pt idx="1365">
                  <c:v>20.65</c:v>
                </c:pt>
                <c:pt idx="1366">
                  <c:v>20.66</c:v>
                </c:pt>
                <c:pt idx="1367">
                  <c:v>20.67</c:v>
                </c:pt>
                <c:pt idx="1368">
                  <c:v>20.68</c:v>
                </c:pt>
                <c:pt idx="1369">
                  <c:v>20.69</c:v>
                </c:pt>
                <c:pt idx="1370">
                  <c:v>20.7</c:v>
                </c:pt>
                <c:pt idx="1371">
                  <c:v>20.71</c:v>
                </c:pt>
                <c:pt idx="1372">
                  <c:v>20.72</c:v>
                </c:pt>
                <c:pt idx="1373">
                  <c:v>20.73</c:v>
                </c:pt>
                <c:pt idx="1374">
                  <c:v>20.74</c:v>
                </c:pt>
                <c:pt idx="1375">
                  <c:v>20.75</c:v>
                </c:pt>
                <c:pt idx="1376">
                  <c:v>20.76</c:v>
                </c:pt>
                <c:pt idx="1377">
                  <c:v>20.77</c:v>
                </c:pt>
                <c:pt idx="1378">
                  <c:v>20.78</c:v>
                </c:pt>
                <c:pt idx="1379">
                  <c:v>20.79</c:v>
                </c:pt>
                <c:pt idx="1380">
                  <c:v>20.8</c:v>
                </c:pt>
                <c:pt idx="1381">
                  <c:v>20.81</c:v>
                </c:pt>
                <c:pt idx="1382">
                  <c:v>20.82</c:v>
                </c:pt>
                <c:pt idx="1383">
                  <c:v>20.83</c:v>
                </c:pt>
                <c:pt idx="1384">
                  <c:v>20.84</c:v>
                </c:pt>
                <c:pt idx="1385">
                  <c:v>20.85</c:v>
                </c:pt>
                <c:pt idx="1386">
                  <c:v>20.86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FE-432F-9279-30D69FBEE765}"/>
            </c:ext>
          </c:extLst>
        </c:ser>
        <c:ser>
          <c:idx val="9"/>
          <c:order val="8"/>
          <c:marker>
            <c:symbol val="diamond"/>
            <c:size val="10"/>
            <c:spPr>
              <a:solidFill>
                <a:srgbClr val="66FFFF"/>
              </a:solidFill>
              <a:ln>
                <a:solidFill>
                  <a:srgbClr val="0033CC"/>
                </a:solidFill>
              </a:ln>
            </c:spPr>
          </c:marker>
          <c:xVal>
            <c:numRef>
              <c:f>'Phi, FC, ID'!#REF!</c:f>
            </c:numRef>
          </c:xVal>
          <c:yVal>
            <c:numRef>
              <c:f>'Phi, FC, ID'!#REF!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8FE-432F-9279-30D69FBEE765}"/>
            </c:ext>
          </c:extLst>
        </c:ser>
        <c:ser>
          <c:idx val="10"/>
          <c:order val="9"/>
          <c:marker>
            <c:symbol val="diamond"/>
            <c:size val="10"/>
          </c:marker>
          <c:xVal>
            <c:numRef>
              <c:f>'Phi, FC, ID'!#REF!</c:f>
            </c:numRef>
          </c:xVal>
          <c:yVal>
            <c:numRef>
              <c:f>'Phi, FC, ID'!#REF!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8FE-432F-9279-30D69FBEE765}"/>
            </c:ext>
          </c:extLst>
        </c:ser>
        <c:ser>
          <c:idx val="12"/>
          <c:order val="10"/>
          <c:marker>
            <c:symbol val="diamond"/>
            <c:size val="6"/>
            <c:spPr>
              <a:solidFill>
                <a:srgbClr val="FFFF99"/>
              </a:solidFill>
              <a:ln>
                <a:solidFill>
                  <a:srgbClr val="0033CC"/>
                </a:solidFill>
              </a:ln>
            </c:spPr>
          </c:marker>
          <c:xVal>
            <c:numRef>
              <c:f>'[2]Phi, FC, ID'!$W$50</c:f>
              <c:numCache>
                <c:formatCode>General</c:formatCode>
                <c:ptCount val="1"/>
                <c:pt idx="0">
                  <c:v>30.236267473848407</c:v>
                </c:pt>
              </c:numCache>
            </c:numRef>
          </c:xVal>
          <c:yVal>
            <c:numRef>
              <c:f>'[2]Phi, FC, ID'!$J$51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8FE-432F-9279-30D69FBEE765}"/>
            </c:ext>
          </c:extLst>
        </c:ser>
        <c:ser>
          <c:idx val="13"/>
          <c:order val="11"/>
          <c:marker>
            <c:symbol val="diamond"/>
            <c:size val="6"/>
            <c:spPr>
              <a:solidFill>
                <a:srgbClr val="FFFF99"/>
              </a:solidFill>
              <a:ln>
                <a:solidFill>
                  <a:srgbClr val="0033CC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0AF-4C1A-9D57-3748E181870B}"/>
              </c:ext>
            </c:extLst>
          </c:dPt>
          <c:xVal>
            <c:numRef>
              <c:f>'[2]Phi, FC, ID'!$W$51</c:f>
              <c:numCache>
                <c:formatCode>General</c:formatCode>
                <c:ptCount val="1"/>
              </c:numCache>
            </c:numRef>
          </c:xVal>
          <c:yVal>
            <c:numRef>
              <c:f>'[2]Phi, FC, ID'!$J$51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8FE-432F-9279-30D69FBEE765}"/>
            </c:ext>
          </c:extLst>
        </c:ser>
        <c:ser>
          <c:idx val="8"/>
          <c:order val="12"/>
          <c:spPr>
            <a:ln w="12700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'CPTSPT2 Jeff. (Togliani Elab.)'!$BO$16:$BO$43</c:f>
              <c:numCache>
                <c:formatCode>0</c:formatCode>
                <c:ptCount val="28"/>
                <c:pt idx="2">
                  <c:v>36.491210128768586</c:v>
                </c:pt>
                <c:pt idx="7">
                  <c:v>36.3633973547566</c:v>
                </c:pt>
                <c:pt idx="8">
                  <c:v>36.26552895298299</c:v>
                </c:pt>
                <c:pt idx="9">
                  <c:v>35.020895469528796</c:v>
                </c:pt>
                <c:pt idx="10">
                  <c:v>38.167773282531115</c:v>
                </c:pt>
                <c:pt idx="11">
                  <c:v>37.909293439134174</c:v>
                </c:pt>
                <c:pt idx="13">
                  <c:v>35.513196049909951</c:v>
                </c:pt>
                <c:pt idx="14">
                  <c:v>37.017140024268649</c:v>
                </c:pt>
                <c:pt idx="15">
                  <c:v>37.283890632877515</c:v>
                </c:pt>
                <c:pt idx="16">
                  <c:v>36.240888723248688</c:v>
                </c:pt>
                <c:pt idx="17">
                  <c:v>38.030527278867147</c:v>
                </c:pt>
                <c:pt idx="18">
                  <c:v>37.934569960198189</c:v>
                </c:pt>
                <c:pt idx="19">
                  <c:v>35.737501387916474</c:v>
                </c:pt>
                <c:pt idx="20">
                  <c:v>36.692040155585019</c:v>
                </c:pt>
                <c:pt idx="22">
                  <c:v>36.943132868562188</c:v>
                </c:pt>
                <c:pt idx="23">
                  <c:v>36.862768956106635</c:v>
                </c:pt>
                <c:pt idx="24">
                  <c:v>38.720830818098761</c:v>
                </c:pt>
                <c:pt idx="26">
                  <c:v>36.74280498175294</c:v>
                </c:pt>
                <c:pt idx="27">
                  <c:v>41.410294941801638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4A-466C-BBA5-9A6BD421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129216"/>
        <c:axId val="461136640"/>
      </c:scatterChart>
      <c:valAx>
        <c:axId val="461129216"/>
        <c:scaling>
          <c:orientation val="minMax"/>
          <c:max val="44"/>
          <c:min val="2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 sz="1400">
                    <a:latin typeface="Symbol" panose="05050102010706020507" pitchFamily="18" charset="2"/>
                  </a:rPr>
                  <a:t>f</a:t>
                </a:r>
                <a:r>
                  <a:rPr lang="en-GB" sz="120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'</a:t>
                </a:r>
                <a:r>
                  <a:rPr lang="en-GB" sz="1400" baseline="-2500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peak</a:t>
                </a:r>
                <a:r>
                  <a:rPr lang="en-GB" sz="1200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-3°</a:t>
                </a:r>
                <a:r>
                  <a:rPr lang="en-GB"/>
                  <a:t> </a:t>
                </a:r>
                <a:r>
                  <a:rPr lang="en-GB" sz="1200"/>
                  <a:t>[°]</a:t>
                </a:r>
              </a:p>
            </c:rich>
          </c:tx>
          <c:layout>
            <c:manualLayout>
              <c:xMode val="edge"/>
              <c:yMode val="edge"/>
              <c:x val="0.46895084835707013"/>
              <c:y val="3.292129579692949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461136640"/>
        <c:crosses val="autoZero"/>
        <c:crossBetween val="midCat"/>
        <c:majorUnit val="4"/>
        <c:minorUnit val="1"/>
      </c:valAx>
      <c:valAx>
        <c:axId val="461136640"/>
        <c:scaling>
          <c:orientation val="maxMin"/>
          <c:max val="30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61129216"/>
        <c:crossesAt val="0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446236803323791"/>
          <c:y val="9.7338860516467868E-2"/>
          <c:w val="0.8058944148943944"/>
          <c:h val="0.8617511621914486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993300"/>
              </a:solidFill>
              <a:prstDash val="sysDash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5E8-4E62-9CD9-CFF3F4A6CCDE}"/>
            </c:ext>
          </c:extLst>
        </c:ser>
        <c:ser>
          <c:idx val="16"/>
          <c:order val="1"/>
          <c:spPr>
            <a:ln w="12700">
              <a:solidFill>
                <a:srgbClr val="993300"/>
              </a:solidFill>
              <a:prstDash val="solid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5E8-4E62-9CD9-CFF3F4A6CCDE}"/>
            </c:ext>
          </c:extLst>
        </c:ser>
        <c:ser>
          <c:idx val="17"/>
          <c:order val="2"/>
          <c:spPr>
            <a:ln w="3175">
              <a:solidFill>
                <a:srgbClr val="993300"/>
              </a:solidFill>
              <a:prstDash val="sysDash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D5E8-4E62-9CD9-CFF3F4A6CCDE}"/>
            </c:ext>
          </c:extLst>
        </c:ser>
        <c:ser>
          <c:idx val="18"/>
          <c:order val="3"/>
          <c:spPr>
            <a:ln w="12700">
              <a:solidFill>
                <a:srgbClr val="993300"/>
              </a:solidFill>
              <a:prstDash val="solid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D5E8-4E62-9CD9-CFF3F4A6CCDE}"/>
            </c:ext>
          </c:extLst>
        </c:ser>
        <c:ser>
          <c:idx val="5"/>
          <c:order val="4"/>
          <c:spPr>
            <a:ln w="12700">
              <a:solidFill>
                <a:srgbClr val="993300"/>
              </a:solidFill>
              <a:prstDash val="sysDash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5E8-4E62-9CD9-CFF3F4A6CCDE}"/>
            </c:ext>
          </c:extLst>
        </c:ser>
        <c:ser>
          <c:idx val="6"/>
          <c:order val="5"/>
          <c:spPr>
            <a:ln w="12700">
              <a:solidFill>
                <a:srgbClr val="993300"/>
              </a:solidFill>
              <a:prstDash val="solid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D5E8-4E62-9CD9-CFF3F4A6CCDE}"/>
            </c:ext>
          </c:extLst>
        </c:ser>
        <c:ser>
          <c:idx val="7"/>
          <c:order val="6"/>
          <c:spPr>
            <a:ln w="3175">
              <a:solidFill>
                <a:srgbClr val="993300"/>
              </a:solidFill>
              <a:prstDash val="sysDash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5E8-4E62-9CD9-CFF3F4A6CCDE}"/>
            </c:ext>
          </c:extLst>
        </c:ser>
        <c:ser>
          <c:idx val="8"/>
          <c:order val="7"/>
          <c:spPr>
            <a:ln w="12700">
              <a:solidFill>
                <a:srgbClr val="993300"/>
              </a:solidFill>
              <a:prstDash val="solid"/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5E8-4E62-9CD9-CFF3F4A6CCDE}"/>
            </c:ext>
          </c:extLst>
        </c:ser>
        <c:ser>
          <c:idx val="9"/>
          <c:order val="8"/>
          <c:spPr>
            <a:ln>
              <a:noFill/>
            </a:ln>
          </c:spPr>
          <c:marker>
            <c:symbol val="none"/>
          </c:marker>
          <c:xVal>
            <c:numRef>
              <c:f>'[4]SPT Data (Geoforma)'!$AG$7:$AG$36</c:f>
              <c:numCache>
                <c:formatCode>General</c:formatCode>
                <c:ptCount val="30"/>
                <c:pt idx="0">
                  <c:v>3.4000000000000002E-2</c:v>
                </c:pt>
                <c:pt idx="1">
                  <c:v>2.7000000000000003E-2</c:v>
                </c:pt>
                <c:pt idx="2">
                  <c:v>9.0000000000000011E-3</c:v>
                </c:pt>
                <c:pt idx="3">
                  <c:v>3.1E-2</c:v>
                </c:pt>
                <c:pt idx="4">
                  <c:v>2.7999999999999997E-2</c:v>
                </c:pt>
                <c:pt idx="5">
                  <c:v>8.199999999999999E-2</c:v>
                </c:pt>
                <c:pt idx="6">
                  <c:v>8.5000000000000006E-2</c:v>
                </c:pt>
                <c:pt idx="9">
                  <c:v>3.8900000000000004E-2</c:v>
                </c:pt>
                <c:pt idx="10">
                  <c:v>0.14899999999999999</c:v>
                </c:pt>
                <c:pt idx="11">
                  <c:v>0.28399999999999997</c:v>
                </c:pt>
                <c:pt idx="12">
                  <c:v>0.27100000000000002</c:v>
                </c:pt>
                <c:pt idx="13">
                  <c:v>0.22800000000000001</c:v>
                </c:pt>
                <c:pt idx="14">
                  <c:v>0.25600000000000001</c:v>
                </c:pt>
                <c:pt idx="16">
                  <c:v>0.16</c:v>
                </c:pt>
                <c:pt idx="17">
                  <c:v>0.46899999999999997</c:v>
                </c:pt>
                <c:pt idx="18">
                  <c:v>0.74299999999999999</c:v>
                </c:pt>
                <c:pt idx="19">
                  <c:v>0.58700000000000008</c:v>
                </c:pt>
                <c:pt idx="20">
                  <c:v>0.25800000000000001</c:v>
                </c:pt>
                <c:pt idx="21">
                  <c:v>0.193</c:v>
                </c:pt>
                <c:pt idx="22">
                  <c:v>0.113</c:v>
                </c:pt>
                <c:pt idx="23">
                  <c:v>8.1000000000000003E-2</c:v>
                </c:pt>
                <c:pt idx="24">
                  <c:v>0.13400000000000001</c:v>
                </c:pt>
                <c:pt idx="25">
                  <c:v>7.5999999999999998E-2</c:v>
                </c:pt>
                <c:pt idx="26">
                  <c:v>9.0999999999999998E-2</c:v>
                </c:pt>
                <c:pt idx="28">
                  <c:v>0.11800000000000001</c:v>
                </c:pt>
                <c:pt idx="29">
                  <c:v>7.2000000000000008E-2</c:v>
                </c:pt>
              </c:numCache>
            </c:numRef>
          </c:xVal>
          <c:yVal>
            <c:numRef>
              <c:f>'[4]SPT Data (Geoforma)'!$W$7:$W$36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5E8-4E62-9CD9-CFF3F4A6CCDE}"/>
            </c:ext>
          </c:extLst>
        </c:ser>
        <c:ser>
          <c:idx val="2"/>
          <c:order val="9"/>
          <c:spPr>
            <a:ln w="15875">
              <a:solidFill>
                <a:srgbClr val="0033CC"/>
              </a:solidFill>
            </a:ln>
          </c:spPr>
          <c:marker>
            <c:symbol val="none"/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D5E8-4E62-9CD9-CFF3F4A6CCDE}"/>
            </c:ext>
          </c:extLst>
        </c:ser>
        <c:ser>
          <c:idx val="1"/>
          <c:order val="10"/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'[5] Guide Plots'!$P$53:$P$54</c:f>
              <c:numCache>
                <c:formatCode>General</c:formatCode>
                <c:ptCount val="2"/>
                <c:pt idx="0">
                  <c:v>2.68</c:v>
                </c:pt>
                <c:pt idx="1">
                  <c:v>2.68</c:v>
                </c:pt>
              </c:numCache>
            </c:numRef>
          </c:xVal>
          <c:yVal>
            <c:numRef>
              <c:f>'[5] Guide Plots'!$O$53:$O$54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5E8-4E62-9CD9-CFF3F4A6CCDE}"/>
            </c:ext>
          </c:extLst>
        </c:ser>
        <c:ser>
          <c:idx val="3"/>
          <c:order val="11"/>
          <c:spPr>
            <a:ln w="19050">
              <a:solidFill>
                <a:srgbClr val="0033CC"/>
              </a:solidFill>
              <a:prstDash val="sysDot"/>
            </a:ln>
          </c:spPr>
          <c:marker>
            <c:symbol val="none"/>
          </c:marker>
          <c:xVal>
            <c:numRef>
              <c:f>'CPTSPT2 Jeff. (Togliani Elab.)'!$AC$16:$AC$43</c:f>
              <c:numCache>
                <c:formatCode>0.00</c:formatCode>
                <c:ptCount val="28"/>
                <c:pt idx="0">
                  <c:v>0.29360022650146822</c:v>
                </c:pt>
                <c:pt idx="1">
                  <c:v>0.23649210381197741</c:v>
                </c:pt>
                <c:pt idx="2">
                  <c:v>8.9968495492585981E-2</c:v>
                </c:pt>
                <c:pt idx="3">
                  <c:v>0.31584974363108875</c:v>
                </c:pt>
                <c:pt idx="4">
                  <c:v>0.26410958773125737</c:v>
                </c:pt>
                <c:pt idx="5">
                  <c:v>0.77769537137117084</c:v>
                </c:pt>
                <c:pt idx="6">
                  <c:v>0.42068497082494871</c:v>
                </c:pt>
                <c:pt idx="7">
                  <c:v>8.5537794565788763E-2</c:v>
                </c:pt>
                <c:pt idx="8">
                  <c:v>8.5537794565788763E-2</c:v>
                </c:pt>
                <c:pt idx="9">
                  <c:v>0.11890867497002258</c:v>
                </c:pt>
                <c:pt idx="10">
                  <c:v>4.5266334252792848E-2</c:v>
                </c:pt>
                <c:pt idx="11">
                  <c:v>5.0353549130268814E-2</c:v>
                </c:pt>
                <c:pt idx="12">
                  <c:v>0.22152548782379827</c:v>
                </c:pt>
                <c:pt idx="13">
                  <c:v>0.10634960224592195</c:v>
                </c:pt>
                <c:pt idx="14">
                  <c:v>6.8882236374018954E-2</c:v>
                </c:pt>
                <c:pt idx="15">
                  <c:v>6.3063435022878367E-2</c:v>
                </c:pt>
                <c:pt idx="16">
                  <c:v>8.9968495492585981E-2</c:v>
                </c:pt>
                <c:pt idx="17">
                  <c:v>4.8634302163726446E-2</c:v>
                </c:pt>
                <c:pt idx="18">
                  <c:v>5.0353549130268814E-2</c:v>
                </c:pt>
                <c:pt idx="19">
                  <c:v>0.10634960224592195</c:v>
                </c:pt>
                <c:pt idx="20">
                  <c:v>8.1215300430520762E-2</c:v>
                </c:pt>
                <c:pt idx="21">
                  <c:v>0.16113264096354335</c:v>
                </c:pt>
                <c:pt idx="22">
                  <c:v>7.6999528784590487E-2</c:v>
                </c:pt>
                <c:pt idx="23">
                  <c:v>8.1215300430520762E-2</c:v>
                </c:pt>
                <c:pt idx="24">
                  <c:v>3.7249407661579824E-2</c:v>
                </c:pt>
                <c:pt idx="25">
                  <c:v>0.34389221219016669</c:v>
                </c:pt>
                <c:pt idx="26">
                  <c:v>8.7739526251453981E-2</c:v>
                </c:pt>
                <c:pt idx="27">
                  <c:v>0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62-445C-8D90-0F4ADA165C88}"/>
            </c:ext>
          </c:extLst>
        </c:ser>
        <c:ser>
          <c:idx val="4"/>
          <c:order val="12"/>
          <c:spPr>
            <a:ln w="12700">
              <a:solidFill>
                <a:srgbClr val="0033CC"/>
              </a:solidFill>
            </a:ln>
          </c:spPr>
          <c:marker>
            <c:symbol val="none"/>
          </c:marker>
          <c:xVal>
            <c:numRef>
              <c:f>'CPTSPT2 Jeff. (Togliani Elab.)'!$Z$16:$Z$43</c:f>
              <c:numCache>
                <c:formatCode>General</c:formatCode>
                <c:ptCount val="28"/>
                <c:pt idx="0">
                  <c:v>2.4700000000000002</c:v>
                </c:pt>
                <c:pt idx="1">
                  <c:v>2.33</c:v>
                </c:pt>
                <c:pt idx="2">
                  <c:v>1.84</c:v>
                </c:pt>
                <c:pt idx="3">
                  <c:v>2.52</c:v>
                </c:pt>
                <c:pt idx="4">
                  <c:v>2.4</c:v>
                </c:pt>
                <c:pt idx="5">
                  <c:v>3.26</c:v>
                </c:pt>
                <c:pt idx="6">
                  <c:v>2.73</c:v>
                </c:pt>
                <c:pt idx="7">
                  <c:v>1.82</c:v>
                </c:pt>
                <c:pt idx="8">
                  <c:v>1.82</c:v>
                </c:pt>
                <c:pt idx="9">
                  <c:v>1.96</c:v>
                </c:pt>
                <c:pt idx="10">
                  <c:v>1.61</c:v>
                </c:pt>
                <c:pt idx="11">
                  <c:v>1.64</c:v>
                </c:pt>
                <c:pt idx="12">
                  <c:v>2.29</c:v>
                </c:pt>
                <c:pt idx="13">
                  <c:v>1.91</c:v>
                </c:pt>
                <c:pt idx="14">
                  <c:v>1.74</c:v>
                </c:pt>
                <c:pt idx="15">
                  <c:v>1.71</c:v>
                </c:pt>
                <c:pt idx="16">
                  <c:v>1.84</c:v>
                </c:pt>
                <c:pt idx="17">
                  <c:v>1.63</c:v>
                </c:pt>
                <c:pt idx="18">
                  <c:v>1.64</c:v>
                </c:pt>
                <c:pt idx="19">
                  <c:v>1.91</c:v>
                </c:pt>
                <c:pt idx="20">
                  <c:v>1.8</c:v>
                </c:pt>
                <c:pt idx="21">
                  <c:v>2.11</c:v>
                </c:pt>
                <c:pt idx="22">
                  <c:v>1.78</c:v>
                </c:pt>
                <c:pt idx="23">
                  <c:v>1.8</c:v>
                </c:pt>
                <c:pt idx="24">
                  <c:v>1.56</c:v>
                </c:pt>
                <c:pt idx="25">
                  <c:v>2.58</c:v>
                </c:pt>
                <c:pt idx="26">
                  <c:v>1.83</c:v>
                </c:pt>
                <c:pt idx="27">
                  <c:v>1.22</c:v>
                </c:pt>
              </c:numCache>
            </c:numRef>
          </c:xVal>
          <c:yVal>
            <c:numRef>
              <c:f>'CPTSPT2 Jeff. (Togliani Elab.)'!$A$16:$A$43</c:f>
              <c:numCache>
                <c:formatCode>0.00</c:formatCode>
                <c:ptCount val="28"/>
                <c:pt idx="0">
                  <c:v>1.34</c:v>
                </c:pt>
                <c:pt idx="1">
                  <c:v>2.19</c:v>
                </c:pt>
                <c:pt idx="2">
                  <c:v>2.86</c:v>
                </c:pt>
                <c:pt idx="3">
                  <c:v>3.44</c:v>
                </c:pt>
                <c:pt idx="4">
                  <c:v>4.29</c:v>
                </c:pt>
                <c:pt idx="5">
                  <c:v>5.13</c:v>
                </c:pt>
                <c:pt idx="6">
                  <c:v>5.8</c:v>
                </c:pt>
                <c:pt idx="7">
                  <c:v>6.61</c:v>
                </c:pt>
                <c:pt idx="8">
                  <c:v>7.37</c:v>
                </c:pt>
                <c:pt idx="9">
                  <c:v>8.08</c:v>
                </c:pt>
                <c:pt idx="10">
                  <c:v>8.8800000000000008</c:v>
                </c:pt>
                <c:pt idx="11">
                  <c:v>9.6</c:v>
                </c:pt>
                <c:pt idx="12">
                  <c:v>11.12</c:v>
                </c:pt>
                <c:pt idx="13">
                  <c:v>12.54</c:v>
                </c:pt>
                <c:pt idx="14">
                  <c:v>14.15</c:v>
                </c:pt>
                <c:pt idx="15">
                  <c:v>15.8</c:v>
                </c:pt>
                <c:pt idx="16">
                  <c:v>17.32</c:v>
                </c:pt>
                <c:pt idx="17">
                  <c:v>18.71</c:v>
                </c:pt>
                <c:pt idx="18">
                  <c:v>20.09</c:v>
                </c:pt>
                <c:pt idx="19">
                  <c:v>21.7</c:v>
                </c:pt>
                <c:pt idx="20" formatCode="General">
                  <c:v>23.17</c:v>
                </c:pt>
                <c:pt idx="21" formatCode="General">
                  <c:v>24.82</c:v>
                </c:pt>
                <c:pt idx="22" formatCode="General">
                  <c:v>26.29</c:v>
                </c:pt>
                <c:pt idx="23" formatCode="General">
                  <c:v>27.86</c:v>
                </c:pt>
                <c:pt idx="24" formatCode="General">
                  <c:v>29.29</c:v>
                </c:pt>
                <c:pt idx="25" formatCode="General">
                  <c:v>30.94</c:v>
                </c:pt>
                <c:pt idx="26" formatCode="General">
                  <c:v>32.28</c:v>
                </c:pt>
                <c:pt idx="27" formatCode="General">
                  <c:v>33.93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62-445C-8D90-0F4ADA165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929472"/>
        <c:axId val="931931648"/>
      </c:scatterChart>
      <c:valAx>
        <c:axId val="931929472"/>
        <c:scaling>
          <c:orientation val="minMax"/>
          <c:max val="4"/>
          <c:min val="0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it-IT" sz="1200" b="0" i="0" u="none" strike="noStrike" baseline="0">
                    <a:solidFill>
                      <a:schemeClr val="tx1"/>
                    </a:solidFill>
                    <a:latin typeface="Tahoma" pitchFamily="34" charset="0"/>
                    <a:ea typeface="Tahoma" pitchFamily="34" charset="0"/>
                    <a:cs typeface="Tahoma" pitchFamily="34" charset="0"/>
                  </a:rPr>
                  <a:t> [FC/100 - </a:t>
                </a:r>
                <a:r>
                  <a:rPr lang="it-IT" sz="1200" b="0" i="0" baseline="0">
                    <a:solidFill>
                      <a:schemeClr val="tx1"/>
                    </a:solidFill>
                    <a:effectLst/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I</a:t>
                </a:r>
                <a:r>
                  <a:rPr lang="it-IT" sz="1200" b="0" i="0" baseline="-25000">
                    <a:solidFill>
                      <a:schemeClr val="tx1"/>
                    </a:solidFill>
                    <a:effectLst/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c </a:t>
                </a:r>
                <a:r>
                  <a:rPr lang="it-IT" sz="1200" b="0" i="0" baseline="0">
                    <a:solidFill>
                      <a:schemeClr val="tx1"/>
                    </a:solidFill>
                    <a:effectLst/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]</a:t>
                </a:r>
                <a:r>
                  <a:rPr lang="it-IT" sz="1200" b="0" i="0" u="none" strike="noStrike" baseline="0">
                    <a:solidFill>
                      <a:schemeClr val="tx1"/>
                    </a:solidFill>
                    <a:effectLst/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 </a:t>
                </a:r>
                <a:endParaRPr lang="it-IT" sz="1200" b="0" i="0" u="none" strike="noStrike" baseline="-2500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endParaRPr>
              </a:p>
            </c:rich>
          </c:tx>
          <c:layout>
            <c:manualLayout>
              <c:xMode val="edge"/>
              <c:yMode val="edge"/>
              <c:x val="0.42579962954987677"/>
              <c:y val="6.0772667947667008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931931648"/>
        <c:crossesAt val="0"/>
        <c:crossBetween val="midCat"/>
        <c:majorUnit val="0.5"/>
        <c:minorUnit val="0.1"/>
      </c:valAx>
      <c:valAx>
        <c:axId val="931931648"/>
        <c:scaling>
          <c:orientation val="maxMin"/>
          <c:max val="30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1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it-IT">
                    <a:solidFill>
                      <a:schemeClr val="tx1"/>
                    </a:solidFill>
                  </a:rPr>
                  <a:t>Depth (m)</a:t>
                </a:r>
              </a:p>
            </c:rich>
          </c:tx>
          <c:layout>
            <c:manualLayout>
              <c:xMode val="edge"/>
              <c:yMode val="edge"/>
              <c:x val="1.1505006318654613E-2"/>
              <c:y val="0.468497552670781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1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  <c:crossAx val="931929472"/>
        <c:crossesAt val="0"/>
        <c:crossBetween val="midCat"/>
        <c:majorUnit val="2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3175">
      <a:solidFill>
        <a:srgbClr val="FF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808080"/>
          </a:solidFill>
          <a:latin typeface="Tahoma"/>
          <a:ea typeface="Tahoma"/>
          <a:cs typeface="Tahoma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emf"/><Relationship Id="rId1" Type="http://schemas.openxmlformats.org/officeDocument/2006/relationships/image" Target="../media/image23.png"/><Relationship Id="rId4" Type="http://schemas.openxmlformats.org/officeDocument/2006/relationships/chart" Target="../charts/chart1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emf"/><Relationship Id="rId1" Type="http://schemas.openxmlformats.org/officeDocument/2006/relationships/image" Target="../media/image23.png"/><Relationship Id="rId4" Type="http://schemas.openxmlformats.org/officeDocument/2006/relationships/chart" Target="../charts/chart1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emf"/><Relationship Id="rId1" Type="http://schemas.openxmlformats.org/officeDocument/2006/relationships/image" Target="../media/image23.png"/><Relationship Id="rId4" Type="http://schemas.openxmlformats.org/officeDocument/2006/relationships/chart" Target="../charts/chart16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emf"/><Relationship Id="rId1" Type="http://schemas.openxmlformats.org/officeDocument/2006/relationships/image" Target="../media/image23.png"/><Relationship Id="rId4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238125</xdr:colOff>
      <xdr:row>1</xdr:row>
      <xdr:rowOff>85726</xdr:rowOff>
    </xdr:from>
    <xdr:to>
      <xdr:col>18</xdr:col>
      <xdr:colOff>10125</xdr:colOff>
      <xdr:row>41</xdr:row>
      <xdr:rowOff>751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882F1E52-8A1D-4277-9F15-B1428ED0D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276226"/>
          <a:ext cx="5868000" cy="76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1</xdr:row>
      <xdr:rowOff>76200</xdr:rowOff>
    </xdr:from>
    <xdr:to>
      <xdr:col>27</xdr:col>
      <xdr:colOff>457200</xdr:colOff>
      <xdr:row>41</xdr:row>
      <xdr:rowOff>133350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47D8A533-8112-4587-83AF-598544979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66700"/>
          <a:ext cx="5829300" cy="777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400050</xdr:colOff>
      <xdr:row>17</xdr:row>
      <xdr:rowOff>47678</xdr:rowOff>
    </xdr:from>
    <xdr:to>
      <xdr:col>27</xdr:col>
      <xdr:colOff>414450</xdr:colOff>
      <xdr:row>31</xdr:row>
      <xdr:rowOff>18281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50ECF83F-657A-4956-9192-8221F83C2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1650" y="3286178"/>
          <a:ext cx="3672000" cy="273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409575</xdr:colOff>
      <xdr:row>31</xdr:row>
      <xdr:rowOff>152458</xdr:rowOff>
    </xdr:from>
    <xdr:to>
      <xdr:col>27</xdr:col>
      <xdr:colOff>423975</xdr:colOff>
      <xdr:row>34</xdr:row>
      <xdr:rowOff>101697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A1536B16-AB01-402B-B867-B772EEA90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1175" y="6057958"/>
          <a:ext cx="3672000" cy="520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</xdr:row>
      <xdr:rowOff>66675</xdr:rowOff>
    </xdr:from>
    <xdr:to>
      <xdr:col>8</xdr:col>
      <xdr:colOff>218250</xdr:colOff>
      <xdr:row>21</xdr:row>
      <xdr:rowOff>89446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F2DD485A-CFFE-4878-8147-D2213F937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7175"/>
          <a:ext cx="5076000" cy="388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0.5211</cdr:x>
      <cdr:y>0.12036</cdr:y>
    </cdr:from>
    <cdr:to>
      <cdr:x>0.61366</cdr:x>
      <cdr:y>0.16694</cdr:y>
    </cdr:to>
    <cdr:sp macro="" textlink="">
      <cdr:nvSpPr>
        <cdr:cNvPr id="10" name="Text Box 2">
          <a:extLst xmlns:a="http://schemas.openxmlformats.org/drawingml/2006/main">
            <a:ext uri="{FF2B5EF4-FFF2-40B4-BE49-F238E27FC236}">
              <a16:creationId xmlns:a16="http://schemas.microsoft.com/office/drawing/2014/main" id="{B4EDF21B-49EE-4EA1-B727-2906A4802D4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32103" y="652335"/>
          <a:ext cx="432000" cy="2524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solidFill>
            <a:schemeClr val="tx1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SPT2</a:t>
          </a:r>
        </a:p>
      </cdr:txBody>
    </cdr:sp>
  </cdr:relSizeAnchor>
  <cdr:relSizeAnchor xmlns:cdr="http://schemas.openxmlformats.org/drawingml/2006/chartDrawing">
    <cdr:from>
      <cdr:x>0.68231</cdr:x>
      <cdr:y>0.12036</cdr:y>
    </cdr:from>
    <cdr:to>
      <cdr:x>0.906</cdr:x>
      <cdr:y>0.16694</cdr:y>
    </cdr:to>
    <cdr:sp macro="" textlink="">
      <cdr:nvSpPr>
        <cdr:cNvPr id="8" name="Text Box 2">
          <a:extLst xmlns:a="http://schemas.openxmlformats.org/drawingml/2006/main">
            <a:ext uri="{FF2B5EF4-FFF2-40B4-BE49-F238E27FC236}">
              <a16:creationId xmlns:a16="http://schemas.microsoft.com/office/drawing/2014/main" id="{4109B6A3-98E1-4A67-85A3-3EEE9E1058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84532" y="652294"/>
          <a:ext cx="1044017" cy="25245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0033CC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0033CC"/>
              </a:solidFill>
              <a:latin typeface="Tahoma"/>
              <a:ea typeface="Tahoma"/>
              <a:cs typeface="Tahoma"/>
            </a:rPr>
            <a:t>CPTSPT2 Jefferies</a:t>
          </a:r>
        </a:p>
      </cdr:txBody>
    </cdr:sp>
  </cdr:relSizeAnchor>
  <cdr:relSizeAnchor xmlns:cdr="http://schemas.openxmlformats.org/drawingml/2006/chartDrawing">
    <cdr:from>
      <cdr:x>0.68231</cdr:x>
      <cdr:y>0.17633</cdr:y>
    </cdr:from>
    <cdr:to>
      <cdr:x>0.93685</cdr:x>
      <cdr:y>0.22291</cdr:y>
    </cdr:to>
    <cdr:sp macro="" textlink="">
      <cdr:nvSpPr>
        <cdr:cNvPr id="5" name="Text Box 2">
          <a:extLst xmlns:a="http://schemas.openxmlformats.org/drawingml/2006/main">
            <a:ext uri="{FF2B5EF4-FFF2-40B4-BE49-F238E27FC236}">
              <a16:creationId xmlns:a16="http://schemas.microsoft.com/office/drawing/2014/main" id="{C898EBB2-CCE1-447D-B014-2A9FF2D29EC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84524" y="955675"/>
          <a:ext cx="1188000" cy="25245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00B0F0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00B0F0"/>
              </a:solidFill>
              <a:latin typeface="Tahoma"/>
              <a:ea typeface="Tahoma"/>
              <a:cs typeface="Tahoma"/>
            </a:rPr>
            <a:t>CPTSPT2 Dutch Mod.</a:t>
          </a:r>
        </a:p>
      </cdr:txBody>
    </cdr:sp>
  </cdr:relSizeAnchor>
  <cdr:relSizeAnchor xmlns:cdr="http://schemas.openxmlformats.org/drawingml/2006/chartDrawing">
    <cdr:from>
      <cdr:x>0.68231</cdr:x>
      <cdr:y>0.23257</cdr:y>
    </cdr:from>
    <cdr:to>
      <cdr:x>0.93685</cdr:x>
      <cdr:y>0.27915</cdr:y>
    </cdr:to>
    <cdr:sp macro="" textlink="">
      <cdr:nvSpPr>
        <cdr:cNvPr id="7" name="Text Box 2">
          <a:extLst xmlns:a="http://schemas.openxmlformats.org/drawingml/2006/main">
            <a:ext uri="{FF2B5EF4-FFF2-40B4-BE49-F238E27FC236}">
              <a16:creationId xmlns:a16="http://schemas.microsoft.com/office/drawing/2014/main" id="{C898EBB2-CCE1-447D-B014-2A9FF2D29EC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84524" y="1260475"/>
          <a:ext cx="1188000" cy="25245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FF6600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FF6600"/>
              </a:solidFill>
              <a:latin typeface="Tahoma"/>
              <a:ea typeface="Tahoma"/>
              <a:cs typeface="Tahoma"/>
            </a:rPr>
            <a:t>CPTSPT2 Bustamante</a:t>
          </a:r>
        </a:p>
      </cdr:txBody>
    </cdr:sp>
  </cdr:relSizeAnchor>
  <cdr:relSizeAnchor xmlns:cdr="http://schemas.openxmlformats.org/drawingml/2006/chartDrawing">
    <cdr:from>
      <cdr:x>0.68231</cdr:x>
      <cdr:y>0.29057</cdr:y>
    </cdr:from>
    <cdr:to>
      <cdr:x>0.95999</cdr:x>
      <cdr:y>0.33715</cdr:y>
    </cdr:to>
    <cdr:sp macro="" textlink="">
      <cdr:nvSpPr>
        <cdr:cNvPr id="11" name="Text Box 2">
          <a:extLst xmlns:a="http://schemas.openxmlformats.org/drawingml/2006/main">
            <a:ext uri="{FF2B5EF4-FFF2-40B4-BE49-F238E27FC236}">
              <a16:creationId xmlns:a16="http://schemas.microsoft.com/office/drawing/2014/main" id="{C898EBB2-CCE1-447D-B014-2A9FF2D29EC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84524" y="1574800"/>
          <a:ext cx="1296000" cy="25245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00B050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00B050"/>
              </a:solidFill>
              <a:latin typeface="Tahoma"/>
              <a:ea typeface="Tahoma"/>
              <a:cs typeface="Tahoma"/>
            </a:rPr>
            <a:t>CPTSPT2 Togliani,2016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0.37415</cdr:x>
      <cdr:y>0.12559</cdr:y>
    </cdr:from>
    <cdr:to>
      <cdr:x>0.5207</cdr:x>
      <cdr:y>0.17217</cdr:y>
    </cdr:to>
    <cdr:sp macro="" textlink="">
      <cdr:nvSpPr>
        <cdr:cNvPr id="10" name="Text Box 2">
          <a:extLst xmlns:a="http://schemas.openxmlformats.org/drawingml/2006/main">
            <a:ext uri="{FF2B5EF4-FFF2-40B4-BE49-F238E27FC236}">
              <a16:creationId xmlns:a16="http://schemas.microsoft.com/office/drawing/2014/main" id="{B4EDF21B-49EE-4EA1-B727-2906A4802D4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72" y="679474"/>
          <a:ext cx="683985" cy="2520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chemeClr val="accent1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0033CC"/>
              </a:solidFill>
              <a:latin typeface="Tahoma"/>
              <a:ea typeface="Tahoma"/>
              <a:cs typeface="Tahoma"/>
            </a:rPr>
            <a:t>Jefferies</a:t>
          </a:r>
        </a:p>
      </cdr:txBody>
    </cdr:sp>
  </cdr:relSizeAnchor>
  <cdr:relSizeAnchor xmlns:cdr="http://schemas.openxmlformats.org/drawingml/2006/chartDrawing">
    <cdr:from>
      <cdr:x>0.54967</cdr:x>
      <cdr:y>0.12558</cdr:y>
    </cdr:from>
    <cdr:to>
      <cdr:x>0.71936</cdr:x>
      <cdr:y>0.17216</cdr:y>
    </cdr:to>
    <cdr:sp macro="" textlink="">
      <cdr:nvSpPr>
        <cdr:cNvPr id="8" name="Text Box 2">
          <a:extLst xmlns:a="http://schemas.openxmlformats.org/drawingml/2006/main">
            <a:ext uri="{FF2B5EF4-FFF2-40B4-BE49-F238E27FC236}">
              <a16:creationId xmlns:a16="http://schemas.microsoft.com/office/drawing/2014/main" id="{4109B6A3-98E1-4A67-85A3-3EEE9E1058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65446" y="679413"/>
          <a:ext cx="792000" cy="2520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00B0F0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00B0F0"/>
              </a:solidFill>
              <a:latin typeface="Tahoma"/>
              <a:ea typeface="Tahoma"/>
              <a:cs typeface="Tahoma"/>
            </a:rPr>
            <a:t>Dutch Mod.</a:t>
          </a:r>
        </a:p>
      </cdr:txBody>
    </cdr:sp>
  </cdr:relSizeAnchor>
  <cdr:relSizeAnchor xmlns:cdr="http://schemas.openxmlformats.org/drawingml/2006/chartDrawing">
    <cdr:from>
      <cdr:x>0.37823</cdr:x>
      <cdr:y>0.18721</cdr:y>
    </cdr:from>
    <cdr:to>
      <cdr:x>0.54021</cdr:x>
      <cdr:y>0.23379</cdr:y>
    </cdr:to>
    <cdr:sp macro="" textlink="">
      <cdr:nvSpPr>
        <cdr:cNvPr id="5" name="Text Box 2">
          <a:extLst xmlns:a="http://schemas.openxmlformats.org/drawingml/2006/main">
            <a:ext uri="{FF2B5EF4-FFF2-40B4-BE49-F238E27FC236}">
              <a16:creationId xmlns:a16="http://schemas.microsoft.com/office/drawing/2014/main" id="{8D0A4CED-8BF6-491A-B514-6E19D814AF7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5300" y="1012825"/>
          <a:ext cx="756000" cy="2520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FF6600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FF6600"/>
              </a:solidFill>
              <a:latin typeface="Tahoma"/>
              <a:ea typeface="Tahoma"/>
              <a:cs typeface="Tahoma"/>
            </a:rPr>
            <a:t>Bustamante</a:t>
          </a:r>
        </a:p>
      </cdr:txBody>
    </cdr:sp>
  </cdr:relSizeAnchor>
  <cdr:relSizeAnchor xmlns:cdr="http://schemas.openxmlformats.org/drawingml/2006/chartDrawing">
    <cdr:from>
      <cdr:x>0.5517</cdr:x>
      <cdr:y>0.18368</cdr:y>
    </cdr:from>
    <cdr:to>
      <cdr:x>0.7214</cdr:x>
      <cdr:y>0.23026</cdr:y>
    </cdr:to>
    <cdr:sp macro="" textlink="">
      <cdr:nvSpPr>
        <cdr:cNvPr id="7" name="Text Box 2">
          <a:extLst xmlns:a="http://schemas.openxmlformats.org/drawingml/2006/main">
            <a:ext uri="{FF2B5EF4-FFF2-40B4-BE49-F238E27FC236}">
              <a16:creationId xmlns:a16="http://schemas.microsoft.com/office/drawing/2014/main" id="{0FDD6309-DDA8-48D5-A600-4DBE1CACD30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4912" y="993749"/>
          <a:ext cx="792032" cy="2520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00B050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00B050"/>
              </a:solidFill>
              <a:latin typeface="Tahoma"/>
              <a:ea typeface="Tahoma"/>
              <a:cs typeface="Tahoma"/>
            </a:rPr>
            <a:t>Togliani, 2016</a:t>
          </a:r>
        </a:p>
      </cdr:txBody>
    </cdr:sp>
  </cdr:relSizeAnchor>
  <cdr:relSizeAnchor xmlns:cdr="http://schemas.openxmlformats.org/drawingml/2006/chartDrawing">
    <cdr:from>
      <cdr:x>0.77415</cdr:x>
      <cdr:y>0.12911</cdr:y>
    </cdr:from>
    <cdr:to>
      <cdr:x>0.9207</cdr:x>
      <cdr:y>0.17569</cdr:y>
    </cdr:to>
    <cdr:sp macro="" textlink="">
      <cdr:nvSpPr>
        <cdr:cNvPr id="9" name="Text Box 2">
          <a:extLst xmlns:a="http://schemas.openxmlformats.org/drawingml/2006/main">
            <a:ext uri="{FF2B5EF4-FFF2-40B4-BE49-F238E27FC236}">
              <a16:creationId xmlns:a16="http://schemas.microsoft.com/office/drawing/2014/main" id="{6ED5DC20-0E64-4A47-A7D5-68E8511A70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3154" y="698508"/>
          <a:ext cx="683985" cy="2520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chemeClr val="tx1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Measured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81</xdr:col>
      <xdr:colOff>28575</xdr:colOff>
      <xdr:row>5</xdr:row>
      <xdr:rowOff>28574</xdr:rowOff>
    </xdr:from>
    <xdr:to>
      <xdr:col>82</xdr:col>
      <xdr:colOff>563550</xdr:colOff>
      <xdr:row>6</xdr:row>
      <xdr:rowOff>176860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53E91E4-651D-46E8-ABE8-04A3358CA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rgbClr val="ED7D31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9175" y="981074"/>
          <a:ext cx="1144575" cy="33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219078</xdr:colOff>
      <xdr:row>8</xdr:row>
      <xdr:rowOff>9524</xdr:rowOff>
    </xdr:from>
    <xdr:to>
      <xdr:col>23</xdr:col>
      <xdr:colOff>38100</xdr:colOff>
      <xdr:row>35</xdr:row>
      <xdr:rowOff>171450</xdr:rowOff>
    </xdr:to>
    <xdr:graphicFrame macro="">
      <xdr:nvGraphicFramePr>
        <xdr:cNvPr id="4" name="Grafico 2052">
          <a:extLst>
            <a:ext uri="{FF2B5EF4-FFF2-40B4-BE49-F238E27FC236}">
              <a16:creationId xmlns:a16="http://schemas.microsoft.com/office/drawing/2014/main" id="{00D58561-28A0-4EF6-BD5E-C1585E8AB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7</xdr:row>
      <xdr:rowOff>171450</xdr:rowOff>
    </xdr:from>
    <xdr:to>
      <xdr:col>12</xdr:col>
      <xdr:colOff>142874</xdr:colOff>
      <xdr:row>35</xdr:row>
      <xdr:rowOff>152399</xdr:rowOff>
    </xdr:to>
    <xdr:graphicFrame macro="">
      <xdr:nvGraphicFramePr>
        <xdr:cNvPr id="14" name="Grafico 2064">
          <a:extLst>
            <a:ext uri="{FF2B5EF4-FFF2-40B4-BE49-F238E27FC236}">
              <a16:creationId xmlns:a16="http://schemas.microsoft.com/office/drawing/2014/main" id="{2C514376-ACF6-46FF-86A4-95DF794E3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171450</xdr:colOff>
      <xdr:row>8</xdr:row>
      <xdr:rowOff>0</xdr:rowOff>
    </xdr:from>
    <xdr:to>
      <xdr:col>17</xdr:col>
      <xdr:colOff>304801</xdr:colOff>
      <xdr:row>35</xdr:row>
      <xdr:rowOff>152401</xdr:rowOff>
    </xdr:to>
    <xdr:graphicFrame macro="">
      <xdr:nvGraphicFramePr>
        <xdr:cNvPr id="16" name="Grafico 2064">
          <a:extLst>
            <a:ext uri="{FF2B5EF4-FFF2-40B4-BE49-F238E27FC236}">
              <a16:creationId xmlns:a16="http://schemas.microsoft.com/office/drawing/2014/main" id="{7D12C769-0BEF-40B0-9683-833781794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0.19934</cdr:x>
      <cdr:y>0.13934</cdr:y>
    </cdr:from>
    <cdr:to>
      <cdr:x>0.35723</cdr:x>
      <cdr:y>0.1853</cdr:y>
    </cdr:to>
    <cdr:sp macro="" textlink="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A05BC4B-29B2-4CE6-9BAF-90CF9AD3F6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3415" y="740607"/>
          <a:ext cx="572987" cy="24427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0033CC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0033CC"/>
              </a:solidFill>
              <a:latin typeface="Tahoma"/>
              <a:ea typeface="Tahoma"/>
              <a:cs typeface="Tahoma"/>
            </a:rPr>
            <a:t>Togliani</a:t>
          </a:r>
        </a:p>
      </cdr:txBody>
    </cdr:sp>
  </cdr:relSizeAnchor>
  <cdr:relSizeAnchor xmlns:cdr="http://schemas.openxmlformats.org/drawingml/2006/chartDrawing">
    <cdr:from>
      <cdr:x>0.20197</cdr:x>
      <cdr:y>0.19504</cdr:y>
    </cdr:from>
    <cdr:to>
      <cdr:x>0.35986</cdr:x>
      <cdr:y>0.24099</cdr:y>
    </cdr:to>
    <cdr:sp macro="" textlink="">
      <cdr:nvSpPr>
        <cdr:cNvPr id="5" name="Text Box 2">
          <a:extLst xmlns:a="http://schemas.openxmlformats.org/drawingml/2006/main">
            <a:ext uri="{FF2B5EF4-FFF2-40B4-BE49-F238E27FC236}">
              <a16:creationId xmlns:a16="http://schemas.microsoft.com/office/drawing/2014/main" id="{5159C55D-80B7-42C4-8805-E39481409D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2940" y="1036628"/>
          <a:ext cx="572987" cy="2442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FF9933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rgbClr val="FF6600"/>
              </a:solidFill>
              <a:latin typeface="Tahoma"/>
              <a:ea typeface="Tahoma"/>
              <a:cs typeface="Tahoma"/>
            </a:rPr>
            <a:t>CPTeT-IT </a:t>
          </a:r>
        </a:p>
      </cdr:txBody>
    </cdr:sp>
  </cdr:relSizeAnchor>
  <cdr:relSizeAnchor xmlns:cdr="http://schemas.openxmlformats.org/drawingml/2006/chartDrawing">
    <cdr:from>
      <cdr:x>0.70691</cdr:x>
      <cdr:y>0.14397</cdr:y>
    </cdr:from>
    <cdr:to>
      <cdr:x>0.88547</cdr:x>
      <cdr:y>0.18993</cdr:y>
    </cdr:to>
    <cdr:sp macro="" textlink="">
      <cdr:nvSpPr>
        <cdr:cNvPr id="7" name="Text Box 2">
          <a:extLst xmlns:a="http://schemas.openxmlformats.org/drawingml/2006/main">
            <a:ext uri="{FF2B5EF4-FFF2-40B4-BE49-F238E27FC236}">
              <a16:creationId xmlns:a16="http://schemas.microsoft.com/office/drawing/2014/main" id="{E7B0A65A-5552-44D1-B8F4-8AF3EB562C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65400" y="765175"/>
          <a:ext cx="648000" cy="24427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chemeClr val="tx1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Measured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7</xdr:row>
      <xdr:rowOff>38100</xdr:rowOff>
    </xdr:from>
    <xdr:to>
      <xdr:col>10</xdr:col>
      <xdr:colOff>542925</xdr:colOff>
      <xdr:row>34</xdr:row>
      <xdr:rowOff>180975</xdr:rowOff>
    </xdr:to>
    <xdr:graphicFrame macro="">
      <xdr:nvGraphicFramePr>
        <xdr:cNvPr id="2" name="Grafico 2064">
          <a:extLst>
            <a:ext uri="{FF2B5EF4-FFF2-40B4-BE49-F238E27FC236}">
              <a16:creationId xmlns:a16="http://schemas.microsoft.com/office/drawing/2014/main" id="{A0090B77-D0B3-4C5A-AA68-DC2ABFAD1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561975</xdr:colOff>
      <xdr:row>7</xdr:row>
      <xdr:rowOff>180977</xdr:rowOff>
    </xdr:from>
    <xdr:to>
      <xdr:col>17</xdr:col>
      <xdr:colOff>276225</xdr:colOff>
      <xdr:row>34</xdr:row>
      <xdr:rowOff>161925</xdr:rowOff>
    </xdr:to>
    <xdr:graphicFrame macro="">
      <xdr:nvGraphicFramePr>
        <xdr:cNvPr id="3" name="Grafico 13">
          <a:extLst>
            <a:ext uri="{FF2B5EF4-FFF2-40B4-BE49-F238E27FC236}">
              <a16:creationId xmlns:a16="http://schemas.microsoft.com/office/drawing/2014/main" id="{070A4012-B270-4AEA-AC24-E7AA29703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142872</xdr:colOff>
      <xdr:row>6</xdr:row>
      <xdr:rowOff>171451</xdr:rowOff>
    </xdr:from>
    <xdr:to>
      <xdr:col>24</xdr:col>
      <xdr:colOff>95249</xdr:colOff>
      <xdr:row>34</xdr:row>
      <xdr:rowOff>114300</xdr:rowOff>
    </xdr:to>
    <xdr:graphicFrame macro="">
      <xdr:nvGraphicFramePr>
        <xdr:cNvPr id="4" name="Grafico 13">
          <a:extLst>
            <a:ext uri="{FF2B5EF4-FFF2-40B4-BE49-F238E27FC236}">
              <a16:creationId xmlns:a16="http://schemas.microsoft.com/office/drawing/2014/main" id="{1CBC2EF1-5054-4BAA-84AC-0040CF8E0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44</xdr:row>
      <xdr:rowOff>0</xdr:rowOff>
    </xdr:from>
    <xdr:to>
      <xdr:col>9</xdr:col>
      <xdr:colOff>295200</xdr:colOff>
      <xdr:row>46</xdr:row>
      <xdr:rowOff>134826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716061E1-35C0-4A5D-8784-3F2B577E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7829558"/>
          <a:ext cx="2124000" cy="51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44</xdr:row>
      <xdr:rowOff>9525</xdr:rowOff>
    </xdr:from>
    <xdr:to>
      <xdr:col>23</xdr:col>
      <xdr:colOff>523875</xdr:colOff>
      <xdr:row>66</xdr:row>
      <xdr:rowOff>19050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C72BE18C-4B07-4156-8CF2-25AF20DDD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0344150"/>
          <a:ext cx="10715625" cy="420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0.62245</cdr:x>
      <cdr:y>0.25558</cdr:y>
    </cdr:from>
    <cdr:to>
      <cdr:x>0.65978</cdr:x>
      <cdr:y>0.28676</cdr:y>
    </cdr:to>
    <cdr:sp macro="" textlink="">
      <cdr:nvSpPr>
        <cdr:cNvPr id="19" name="Freccia a destra 11"/>
        <cdr:cNvSpPr/>
      </cdr:nvSpPr>
      <cdr:spPr>
        <a:xfrm xmlns:a="http://schemas.openxmlformats.org/drawingml/2006/main" flipH="1">
          <a:off x="2478244" y="1309716"/>
          <a:ext cx="148628" cy="159780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92D050"/>
        </a:solidFill>
        <a:ln xmlns:a="http://schemas.openxmlformats.org/drawingml/2006/main">
          <a:solidFill>
            <a:schemeClr val="bg2">
              <a:lumMod val="2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it-CH"/>
        </a:p>
      </cdr:txBody>
    </cdr:sp>
  </cdr:relSizeAnchor>
  <cdr:relSizeAnchor xmlns:cdr="http://schemas.openxmlformats.org/drawingml/2006/chartDrawing">
    <cdr:from>
      <cdr:x>0.44478</cdr:x>
      <cdr:y>0.22867</cdr:y>
    </cdr:from>
    <cdr:to>
      <cdr:x>0.61657</cdr:x>
      <cdr:y>0.30771</cdr:y>
    </cdr:to>
    <cdr:sp macro="" textlink="">
      <cdr:nvSpPr>
        <cdr:cNvPr id="20" name="CasellaDiTesto 4"/>
        <cdr:cNvSpPr txBox="1"/>
      </cdr:nvSpPr>
      <cdr:spPr>
        <a:xfrm xmlns:a="http://schemas.openxmlformats.org/drawingml/2006/main">
          <a:off x="1770860" y="1171792"/>
          <a:ext cx="683973" cy="405036"/>
        </a:xfrm>
        <a:prstGeom xmlns:a="http://schemas.openxmlformats.org/drawingml/2006/main" prst="rect">
          <a:avLst/>
        </a:prstGeom>
        <a:solidFill xmlns:a="http://schemas.openxmlformats.org/drawingml/2006/main">
          <a:srgbClr val="92D050"/>
        </a:solidFill>
        <a:ln xmlns:a="http://schemas.openxmlformats.org/drawingml/2006/main" w="9525" cmpd="sng">
          <a:solidFill>
            <a:schemeClr val="bg2">
              <a:lumMod val="25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it-IT" sz="1100">
              <a:solidFill>
                <a:schemeClr val="bg2">
                  <a:lumMod val="25000"/>
                </a:schemeClr>
              </a:solidFill>
            </a:rPr>
            <a:t>Sand like soils</a:t>
          </a:r>
        </a:p>
      </cdr:txBody>
    </cdr:sp>
  </cdr:relSizeAnchor>
  <cdr:relSizeAnchor xmlns:cdr="http://schemas.openxmlformats.org/drawingml/2006/chartDrawing">
    <cdr:from>
      <cdr:x>0.67667</cdr:x>
      <cdr:y>0.43115</cdr:y>
    </cdr:from>
    <cdr:to>
      <cdr:x>0.71375</cdr:x>
      <cdr:y>0.46233</cdr:y>
    </cdr:to>
    <cdr:sp macro="" textlink="">
      <cdr:nvSpPr>
        <cdr:cNvPr id="21" name="Freccia a destra 8"/>
        <cdr:cNvSpPr/>
      </cdr:nvSpPr>
      <cdr:spPr>
        <a:xfrm xmlns:a="http://schemas.openxmlformats.org/drawingml/2006/main">
          <a:off x="2726336" y="2579006"/>
          <a:ext cx="149398" cy="186509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FF8989"/>
        </a:solidFill>
        <a:ln xmlns:a="http://schemas.openxmlformats.org/drawingml/2006/main">
          <a:solidFill>
            <a:schemeClr val="bg2">
              <a:lumMod val="2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/>
        <a:p xmlns:a="http://schemas.openxmlformats.org/drawingml/2006/main">
          <a:endParaRPr lang="it-CH"/>
        </a:p>
      </cdr:txBody>
    </cdr:sp>
  </cdr:relSizeAnchor>
  <cdr:relSizeAnchor xmlns:cdr="http://schemas.openxmlformats.org/drawingml/2006/chartDrawing">
    <cdr:from>
      <cdr:x>0.72929</cdr:x>
      <cdr:y>0.40632</cdr:y>
    </cdr:from>
    <cdr:to>
      <cdr:x>0.89361</cdr:x>
      <cdr:y>0.49255</cdr:y>
    </cdr:to>
    <cdr:sp macro="" textlink="">
      <cdr:nvSpPr>
        <cdr:cNvPr id="22" name="CasellaDiTesto 4"/>
        <cdr:cNvSpPr txBox="1"/>
      </cdr:nvSpPr>
      <cdr:spPr>
        <a:xfrm xmlns:a="http://schemas.openxmlformats.org/drawingml/2006/main">
          <a:off x="2993937" y="2035723"/>
          <a:ext cx="674579" cy="432000"/>
        </a:xfrm>
        <a:prstGeom xmlns:a="http://schemas.openxmlformats.org/drawingml/2006/main" prst="rect">
          <a:avLst/>
        </a:prstGeom>
        <a:solidFill xmlns:a="http://schemas.openxmlformats.org/drawingml/2006/main">
          <a:srgbClr val="FFB9B9"/>
        </a:solidFill>
        <a:ln xmlns:a="http://schemas.openxmlformats.org/drawingml/2006/main" w="9525" cmpd="sng">
          <a:solidFill>
            <a:schemeClr val="bg2">
              <a:lumMod val="25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it-IT" sz="1100">
              <a:solidFill>
                <a:schemeClr val="bg2">
                  <a:lumMod val="25000"/>
                </a:schemeClr>
              </a:solidFill>
            </a:rPr>
            <a:t>Clay like soils</a:t>
          </a:r>
        </a:p>
      </cdr:txBody>
    </cdr:sp>
  </cdr:relSizeAnchor>
  <cdr:relSizeAnchor xmlns:cdr="http://schemas.openxmlformats.org/drawingml/2006/chartDrawing">
    <cdr:from>
      <cdr:x>0.18572</cdr:x>
      <cdr:y>0.11164</cdr:y>
    </cdr:from>
    <cdr:to>
      <cdr:x>0.33039</cdr:x>
      <cdr:y>0.16082</cdr:y>
    </cdr:to>
    <cdr:sp macro="" textlink="">
      <cdr:nvSpPr>
        <cdr:cNvPr id="10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437" y="572096"/>
          <a:ext cx="575996" cy="25202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12700">
          <a:solidFill>
            <a:srgbClr val="0033CC"/>
          </a:solidFill>
          <a:prstDash val="sysDash"/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it-IT" sz="1000" b="0" i="0" u="none" strike="noStrike" baseline="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FC</a:t>
          </a:r>
          <a:r>
            <a:rPr lang="it-IT" sz="1200" b="0" i="0" u="none" strike="noStrike" baseline="-2500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R&amp;W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0.16198</cdr:x>
      <cdr:y>0.15017</cdr:y>
    </cdr:from>
    <cdr:to>
      <cdr:x>0.66019</cdr:x>
      <cdr:y>0.24738</cdr:y>
    </cdr:to>
    <cdr:sp macro="" textlink="">
      <cdr:nvSpPr>
        <cdr:cNvPr id="7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3501" y="792442"/>
          <a:ext cx="2102235" cy="5129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val="0033CC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kumimoji="0" lang="it-IT" sz="1000" b="0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Tahoma"/>
              <a:ea typeface="Tahoma"/>
              <a:cs typeface="Tahoma"/>
            </a:rPr>
            <a:t>FC</a:t>
          </a:r>
          <a:r>
            <a:rPr kumimoji="0" lang="it-IT" sz="1000" b="0" i="0" u="sng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Tahoma"/>
              <a:ea typeface="Tahoma"/>
              <a:cs typeface="Tahoma"/>
            </a:rPr>
            <a:t>&lt;</a:t>
          </a:r>
          <a:r>
            <a:rPr kumimoji="0" lang="it-IT" sz="1000" b="0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Tahoma"/>
              <a:ea typeface="Tahoma"/>
              <a:cs typeface="Tahoma"/>
            </a:rPr>
            <a:t> 0.12  (q</a:t>
          </a:r>
          <a:r>
            <a:rPr kumimoji="0" lang="it-IT" sz="1200" b="0" i="0" u="none" strike="noStrike" kern="0" cap="none" spc="0" normalizeH="0" baseline="-2500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Tahoma"/>
              <a:ea typeface="Tahoma"/>
              <a:cs typeface="Tahoma"/>
            </a:rPr>
            <a:t>c</a:t>
          </a:r>
          <a:r>
            <a:rPr kumimoji="0" lang="it-IT" sz="1000" b="0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Tahoma"/>
              <a:ea typeface="Tahoma"/>
              <a:cs typeface="Tahoma"/>
            </a:rPr>
            <a:t> and </a:t>
          </a:r>
          <a:r>
            <a:rPr kumimoji="0" lang="it-IT" sz="1100" b="0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Symbol" panose="05050102010706020507" pitchFamily="18" charset="2"/>
              <a:ea typeface="Tahoma"/>
              <a:cs typeface="Tahoma"/>
            </a:rPr>
            <a:t>s</a:t>
          </a:r>
          <a:r>
            <a:rPr kumimoji="0" lang="it-IT" sz="1000" b="0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Tahoma"/>
              <a:ea typeface="Tahoma"/>
              <a:cs typeface="Tahoma"/>
            </a:rPr>
            <a:t>'</a:t>
          </a:r>
          <a:r>
            <a:rPr kumimoji="0" lang="it-IT" sz="1200" b="0" i="0" u="none" strike="noStrike" kern="0" cap="none" spc="0" normalizeH="0" baseline="-2500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Tahoma"/>
              <a:ea typeface="Tahoma"/>
              <a:cs typeface="Tahoma"/>
            </a:rPr>
            <a:t>v</a:t>
          </a:r>
          <a:r>
            <a:rPr kumimoji="0" lang="it-IT" sz="1000" b="0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Tahoma"/>
              <a:ea typeface="Tahoma"/>
              <a:cs typeface="Tahoma"/>
            </a:rPr>
            <a:t> in bar)</a:t>
          </a:r>
          <a:endParaRPr lang="it-IT" sz="1000" b="0" i="0" u="none" strike="noStrike" baseline="0">
            <a:ln>
              <a:noFill/>
            </a:ln>
            <a:solidFill>
              <a:srgbClr val="0033CC"/>
            </a:solidFill>
            <a:latin typeface="Tahoma"/>
            <a:ea typeface="Tahoma"/>
            <a:cs typeface="Tahoma"/>
          </a:endParaRPr>
        </a:p>
        <a:p xmlns:a="http://schemas.openxmlformats.org/drawingml/2006/main">
          <a:pPr algn="ctr" rtl="0">
            <a:defRPr sz="1000"/>
          </a:pPr>
          <a:r>
            <a:rPr lang="it-IT" sz="1000" b="0" i="0" u="none" strike="noStrike" baseline="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D</a:t>
          </a:r>
          <a:r>
            <a:rPr lang="it-IT" sz="1200" b="0" i="0" u="none" strike="noStrike" baseline="-2500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r</a:t>
          </a:r>
          <a:r>
            <a:rPr lang="it-IT" sz="1000" b="0" i="0" u="none" strike="noStrike" baseline="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=100[0.268LN(q</a:t>
          </a:r>
          <a:r>
            <a:rPr lang="it-IT" sz="1200" b="0" i="0" u="none" strike="noStrike" baseline="-2500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c</a:t>
          </a:r>
          <a:r>
            <a:rPr lang="it-IT" sz="1000" b="0" i="0" u="none" strike="noStrike" baseline="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/</a:t>
          </a:r>
          <a:r>
            <a:rPr lang="it-IT" sz="1100" b="0" i="0" u="none" strike="noStrike" baseline="0">
              <a:ln>
                <a:noFill/>
              </a:ln>
              <a:solidFill>
                <a:srgbClr val="0033CC"/>
              </a:solidFill>
              <a:latin typeface="Symbol" panose="05050102010706020507" pitchFamily="18" charset="2"/>
              <a:ea typeface="Tahoma"/>
              <a:cs typeface="Tahoma"/>
            </a:rPr>
            <a:t>s</a:t>
          </a:r>
          <a:r>
            <a:rPr lang="it-IT" sz="1000" b="0" i="0" u="none" strike="noStrike" baseline="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'</a:t>
          </a:r>
          <a:r>
            <a:rPr lang="it-IT" sz="1200" b="0" i="0" u="none" strike="noStrike" baseline="-2500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v</a:t>
          </a:r>
          <a:r>
            <a:rPr lang="it-IT" sz="1200" b="0" i="0" u="none" strike="noStrike" baseline="3000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0.5</a:t>
          </a:r>
          <a:r>
            <a:rPr lang="it-IT" sz="1000" b="0" i="0" u="none" strike="noStrike" baseline="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)-0.675]</a:t>
          </a:r>
        </a:p>
        <a:p xmlns:a="http://schemas.openxmlformats.org/drawingml/2006/main">
          <a:pPr algn="ctr" rtl="0">
            <a:defRPr sz="1000"/>
          </a:pPr>
          <a:r>
            <a:rPr lang="it-IT" sz="1000" b="0" i="0" u="none" strike="noStrike" baseline="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Jamiolkowski et al (2001-Q</a:t>
          </a:r>
          <a:r>
            <a:rPr lang="it-IT" sz="1200" b="0" i="0" u="none" strike="noStrike" baseline="-2500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c</a:t>
          </a:r>
          <a:r>
            <a:rPr lang="it-IT" sz="1000" b="0" i="0" u="none" strike="noStrike" baseline="0">
              <a:ln>
                <a:noFill/>
              </a:ln>
              <a:solidFill>
                <a:srgbClr val="0033CC"/>
              </a:solidFill>
              <a:latin typeface="Tahoma"/>
              <a:ea typeface="Tahoma"/>
              <a:cs typeface="Tahoma"/>
            </a:rPr>
            <a:t>=1)</a:t>
          </a:r>
        </a:p>
      </cdr:txBody>
    </cdr:sp>
  </cdr:relSizeAnchor>
  <cdr:relSizeAnchor xmlns:cdr="http://schemas.openxmlformats.org/drawingml/2006/chartDrawing">
    <cdr:from>
      <cdr:x>0.12819</cdr:x>
      <cdr:y>0.87738</cdr:y>
    </cdr:from>
    <cdr:to>
      <cdr:x>0.25616</cdr:x>
      <cdr:y>0.96607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540891" y="4629819"/>
          <a:ext cx="540000" cy="468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Very</a:t>
          </a:r>
        </a:p>
        <a:p xmlns:a="http://schemas.openxmlformats.org/drawingml/2006/main">
          <a:r>
            <a:rPr lang="en-GB" sz="1100"/>
            <a:t>Loose</a:t>
          </a:r>
        </a:p>
      </cdr:txBody>
    </cdr:sp>
  </cdr:relSizeAnchor>
  <cdr:relSizeAnchor xmlns:cdr="http://schemas.openxmlformats.org/drawingml/2006/chartDrawing">
    <cdr:from>
      <cdr:x>0.2813</cdr:x>
      <cdr:y>0.89048</cdr:y>
    </cdr:from>
    <cdr:to>
      <cdr:x>0.40927</cdr:x>
      <cdr:y>0.92717</cdr:y>
    </cdr:to>
    <cdr:sp macro="" textlink="">
      <cdr:nvSpPr>
        <cdr:cNvPr id="5" name="CasellaDiTesto 1"/>
        <cdr:cNvSpPr txBox="1"/>
      </cdr:nvSpPr>
      <cdr:spPr>
        <a:xfrm xmlns:a="http://schemas.openxmlformats.org/drawingml/2006/main">
          <a:off x="1186959" y="4698922"/>
          <a:ext cx="540000" cy="19360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Loose</a:t>
          </a:r>
        </a:p>
      </cdr:txBody>
    </cdr:sp>
  </cdr:relSizeAnchor>
  <cdr:relSizeAnchor xmlns:cdr="http://schemas.openxmlformats.org/drawingml/2006/chartDrawing">
    <cdr:from>
      <cdr:x>0.46534</cdr:x>
      <cdr:y>0.8782</cdr:y>
    </cdr:from>
    <cdr:to>
      <cdr:x>0.63065</cdr:x>
      <cdr:y>0.94591</cdr:y>
    </cdr:to>
    <cdr:sp macro="" textlink="">
      <cdr:nvSpPr>
        <cdr:cNvPr id="6" name="CasellaDiTesto 1"/>
        <cdr:cNvSpPr txBox="1"/>
      </cdr:nvSpPr>
      <cdr:spPr>
        <a:xfrm xmlns:a="http://schemas.openxmlformats.org/drawingml/2006/main">
          <a:off x="1963549" y="4634147"/>
          <a:ext cx="697538" cy="35729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Medium Dense</a:t>
          </a:r>
        </a:p>
      </cdr:txBody>
    </cdr:sp>
  </cdr:relSizeAnchor>
  <cdr:relSizeAnchor xmlns:cdr="http://schemas.openxmlformats.org/drawingml/2006/chartDrawing">
    <cdr:from>
      <cdr:x>0.68954</cdr:x>
      <cdr:y>0.88722</cdr:y>
    </cdr:from>
    <cdr:to>
      <cdr:x>0.81751</cdr:x>
      <cdr:y>0.92392</cdr:y>
    </cdr:to>
    <cdr:sp macro="" textlink="">
      <cdr:nvSpPr>
        <cdr:cNvPr id="8" name="CasellaDiTesto 1"/>
        <cdr:cNvSpPr txBox="1"/>
      </cdr:nvSpPr>
      <cdr:spPr>
        <a:xfrm xmlns:a="http://schemas.openxmlformats.org/drawingml/2006/main">
          <a:off x="2909556" y="4681719"/>
          <a:ext cx="540000" cy="19366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Dense</a:t>
          </a:r>
        </a:p>
      </cdr:txBody>
    </cdr:sp>
  </cdr:relSizeAnchor>
  <cdr:relSizeAnchor xmlns:cdr="http://schemas.openxmlformats.org/drawingml/2006/chartDrawing">
    <cdr:from>
      <cdr:x>0.83926</cdr:x>
      <cdr:y>0.88042</cdr:y>
    </cdr:from>
    <cdr:to>
      <cdr:x>0.96723</cdr:x>
      <cdr:y>0.94857</cdr:y>
    </cdr:to>
    <cdr:sp macro="" textlink="">
      <cdr:nvSpPr>
        <cdr:cNvPr id="10" name="CasellaDiTesto 1"/>
        <cdr:cNvSpPr txBox="1"/>
      </cdr:nvSpPr>
      <cdr:spPr>
        <a:xfrm xmlns:a="http://schemas.openxmlformats.org/drawingml/2006/main">
          <a:off x="3541311" y="4645862"/>
          <a:ext cx="540000" cy="3596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Very</a:t>
          </a:r>
        </a:p>
        <a:p xmlns:a="http://schemas.openxmlformats.org/drawingml/2006/main">
          <a:r>
            <a:rPr lang="en-GB" sz="1100"/>
            <a:t>Dense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0</xdr:row>
      <xdr:rowOff>104775</xdr:rowOff>
    </xdr:from>
    <xdr:to>
      <xdr:col>15</xdr:col>
      <xdr:colOff>523875</xdr:colOff>
      <xdr:row>28</xdr:row>
      <xdr:rowOff>9525</xdr:rowOff>
    </xdr:to>
    <xdr:pic>
      <xdr:nvPicPr>
        <xdr:cNvPr id="5" name="Immagine 6">
          <a:extLst>
            <a:ext uri="{FF2B5EF4-FFF2-40B4-BE49-F238E27FC236}">
              <a16:creationId xmlns:a16="http://schemas.microsoft.com/office/drawing/2014/main" id="{1C5CF328-0B3D-4F92-BB16-5E3D6EB79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104775"/>
          <a:ext cx="619125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419100</xdr:colOff>
      <xdr:row>0</xdr:row>
      <xdr:rowOff>0</xdr:rowOff>
    </xdr:from>
    <xdr:to>
      <xdr:col>24</xdr:col>
      <xdr:colOff>188700</xdr:colOff>
      <xdr:row>37</xdr:row>
      <xdr:rowOff>159739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93240A06-A630-4AD1-B396-1914E9957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0"/>
          <a:ext cx="5256000" cy="7208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0</xdr:row>
      <xdr:rowOff>0</xdr:rowOff>
    </xdr:from>
    <xdr:to>
      <xdr:col>19</xdr:col>
      <xdr:colOff>133350</xdr:colOff>
      <xdr:row>38</xdr:row>
      <xdr:rowOff>161925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649932AF-0019-4B66-AA41-D30D0EE81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0"/>
          <a:ext cx="5286375" cy="740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400050</xdr:colOff>
      <xdr:row>0</xdr:row>
      <xdr:rowOff>76200</xdr:rowOff>
    </xdr:from>
    <xdr:to>
      <xdr:col>23</xdr:col>
      <xdr:colOff>342900</xdr:colOff>
      <xdr:row>31</xdr:row>
      <xdr:rowOff>85725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74B363E5-B706-4FB8-AE63-2B8458E10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76200"/>
          <a:ext cx="11525250" cy="591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0</xdr:row>
      <xdr:rowOff>19050</xdr:rowOff>
    </xdr:from>
    <xdr:to>
      <xdr:col>19</xdr:col>
      <xdr:colOff>114300</xdr:colOff>
      <xdr:row>33</xdr:row>
      <xdr:rowOff>180975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8ED778C-ED13-46EE-9DAC-1249E01CB6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0.70819</cdr:x>
      <cdr:y>0.12408</cdr:y>
    </cdr:from>
    <cdr:to>
      <cdr:x>0.97611</cdr:x>
      <cdr:y>0.16396</cdr:y>
    </cdr:to>
    <cdr:sp macro="" textlink="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1A4992D3-BC12-488E-99BF-438002E77E18}"/>
            </a:ext>
          </a:extLst>
        </cdr:cNvPr>
        <cdr:cNvSpPr txBox="1"/>
      </cdr:nvSpPr>
      <cdr:spPr>
        <a:xfrm xmlns:a="http://schemas.openxmlformats.org/drawingml/2006/main">
          <a:off x="3952869" y="800097"/>
          <a:ext cx="1495435" cy="257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B0F0"/>
              </a:solidFill>
            </a:rPr>
            <a:t>f</a:t>
          </a:r>
          <a:r>
            <a:rPr lang="en-US" sz="1300" baseline="-25000">
              <a:solidFill>
                <a:srgbClr val="00B0F0"/>
              </a:solidFill>
            </a:rPr>
            <a:t>p </a:t>
          </a:r>
          <a:r>
            <a:rPr lang="en-US" sz="1100">
              <a:solidFill>
                <a:srgbClr val="00B0F0"/>
              </a:solidFill>
            </a:rPr>
            <a:t>(Measured)</a:t>
          </a:r>
        </a:p>
      </cdr:txBody>
    </cdr:sp>
  </cdr:relSizeAnchor>
  <cdr:relSizeAnchor xmlns:cdr="http://schemas.openxmlformats.org/drawingml/2006/chartDrawing">
    <cdr:from>
      <cdr:x>0.70706</cdr:x>
      <cdr:y>0.09207</cdr:y>
    </cdr:from>
    <cdr:to>
      <cdr:x>0.8812</cdr:x>
      <cdr:y>0.13146</cdr:y>
    </cdr:to>
    <cdr:sp macro="" textlink="">
      <cdr:nvSpPr>
        <cdr:cNvPr id="6" name="CasellaDiTesto 1">
          <a:extLst xmlns:a="http://schemas.openxmlformats.org/drawingml/2006/main">
            <a:ext uri="{FF2B5EF4-FFF2-40B4-BE49-F238E27FC236}">
              <a16:creationId xmlns:a16="http://schemas.microsoft.com/office/drawing/2014/main" id="{86FFD760-C16B-4178-9A6E-9C1E6474F165}"/>
            </a:ext>
          </a:extLst>
        </cdr:cNvPr>
        <cdr:cNvSpPr txBox="1"/>
      </cdr:nvSpPr>
      <cdr:spPr>
        <a:xfrm xmlns:a="http://schemas.openxmlformats.org/drawingml/2006/main">
          <a:off x="3946546" y="593700"/>
          <a:ext cx="971988" cy="254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FF0066"/>
              </a:solidFill>
            </a:rPr>
            <a:t>q</a:t>
          </a:r>
          <a:r>
            <a:rPr lang="en-US" sz="1300" baseline="-25000">
              <a:solidFill>
                <a:srgbClr val="FF0066"/>
              </a:solidFill>
            </a:rPr>
            <a:t>c </a:t>
          </a:r>
          <a:r>
            <a:rPr lang="en-US" sz="1100">
              <a:solidFill>
                <a:srgbClr val="FF0066"/>
              </a:solidFill>
            </a:rPr>
            <a:t>(CPT 2-3)</a:t>
          </a:r>
        </a:p>
      </cdr:txBody>
    </cdr:sp>
  </cdr:relSizeAnchor>
  <cdr:relSizeAnchor xmlns:cdr="http://schemas.openxmlformats.org/drawingml/2006/chartDrawing">
    <cdr:from>
      <cdr:x>0.70819</cdr:x>
      <cdr:y>0.12408</cdr:y>
    </cdr:from>
    <cdr:to>
      <cdr:x>0.97611</cdr:x>
      <cdr:y>0.16396</cdr:y>
    </cdr:to>
    <cdr:sp macro="" textlink="">
      <cdr:nvSpPr>
        <cdr:cNvPr id="8" name="CasellaDiTesto 1">
          <a:extLst xmlns:a="http://schemas.openxmlformats.org/drawingml/2006/main">
            <a:ext uri="{FF2B5EF4-FFF2-40B4-BE49-F238E27FC236}">
              <a16:creationId xmlns:a16="http://schemas.microsoft.com/office/drawing/2014/main" id="{1A4992D3-BC12-488E-99BF-438002E77E18}"/>
            </a:ext>
          </a:extLst>
        </cdr:cNvPr>
        <cdr:cNvSpPr txBox="1"/>
      </cdr:nvSpPr>
      <cdr:spPr>
        <a:xfrm xmlns:a="http://schemas.openxmlformats.org/drawingml/2006/main">
          <a:off x="3952869" y="800097"/>
          <a:ext cx="1495435" cy="257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B0F0"/>
              </a:solidFill>
            </a:rPr>
            <a:t>f</a:t>
          </a:r>
          <a:r>
            <a:rPr lang="en-US" sz="1300" baseline="-25000">
              <a:solidFill>
                <a:srgbClr val="00B0F0"/>
              </a:solidFill>
            </a:rPr>
            <a:t>p </a:t>
          </a:r>
          <a:r>
            <a:rPr lang="en-US" sz="1100">
              <a:solidFill>
                <a:srgbClr val="00B0F0"/>
              </a:solidFill>
            </a:rPr>
            <a:t>(Measured)</a:t>
          </a:r>
        </a:p>
      </cdr:txBody>
    </cdr:sp>
  </cdr:relSizeAnchor>
  <cdr:relSizeAnchor xmlns:cdr="http://schemas.openxmlformats.org/drawingml/2006/chartDrawing">
    <cdr:from>
      <cdr:x>0.36405</cdr:x>
      <cdr:y>0.18808</cdr:y>
    </cdr:from>
    <cdr:to>
      <cdr:x>0.71843</cdr:x>
      <cdr:y>0.22747</cdr:y>
    </cdr:to>
    <cdr:sp macro="" textlink="">
      <cdr:nvSpPr>
        <cdr:cNvPr id="9" name="CasellaDiTesto 1">
          <a:extLst xmlns:a="http://schemas.openxmlformats.org/drawingml/2006/main">
            <a:ext uri="{FF2B5EF4-FFF2-40B4-BE49-F238E27FC236}">
              <a16:creationId xmlns:a16="http://schemas.microsoft.com/office/drawing/2014/main" id="{05F10BE9-F9B2-41A0-9C01-C3EFF1456988}"/>
            </a:ext>
          </a:extLst>
        </cdr:cNvPr>
        <cdr:cNvSpPr txBox="1"/>
      </cdr:nvSpPr>
      <cdr:spPr>
        <a:xfrm xmlns:a="http://schemas.openxmlformats.org/drawingml/2006/main">
          <a:off x="2031980" y="1212813"/>
          <a:ext cx="1978026" cy="25400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A5A5A5"/>
              </a:solidFill>
            </a:rPr>
            <a:t>q</a:t>
          </a:r>
          <a:r>
            <a:rPr lang="en-US" sz="1300" baseline="-25000">
              <a:solidFill>
                <a:srgbClr val="A5A5A5"/>
              </a:solidFill>
            </a:rPr>
            <a:t>c </a:t>
          </a:r>
          <a:r>
            <a:rPr lang="en-US" sz="1100">
              <a:solidFill>
                <a:srgbClr val="A5A5A5"/>
              </a:solidFill>
            </a:rPr>
            <a:t>(CPT SPT2 Dutch Mod.)</a:t>
          </a:r>
        </a:p>
      </cdr:txBody>
    </cdr:sp>
  </cdr:relSizeAnchor>
  <cdr:relSizeAnchor xmlns:cdr="http://schemas.openxmlformats.org/drawingml/2006/chartDrawing">
    <cdr:from>
      <cdr:x>0.70706</cdr:x>
      <cdr:y>0.09207</cdr:y>
    </cdr:from>
    <cdr:to>
      <cdr:x>0.8812</cdr:x>
      <cdr:y>0.13146</cdr:y>
    </cdr:to>
    <cdr:sp macro="" textlink="">
      <cdr:nvSpPr>
        <cdr:cNvPr id="10" name="CasellaDiTesto 1">
          <a:extLst xmlns:a="http://schemas.openxmlformats.org/drawingml/2006/main">
            <a:ext uri="{FF2B5EF4-FFF2-40B4-BE49-F238E27FC236}">
              <a16:creationId xmlns:a16="http://schemas.microsoft.com/office/drawing/2014/main" id="{86FFD760-C16B-4178-9A6E-9C1E6474F165}"/>
            </a:ext>
          </a:extLst>
        </cdr:cNvPr>
        <cdr:cNvSpPr txBox="1"/>
      </cdr:nvSpPr>
      <cdr:spPr>
        <a:xfrm xmlns:a="http://schemas.openxmlformats.org/drawingml/2006/main">
          <a:off x="3946546" y="593700"/>
          <a:ext cx="971988" cy="254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FF0066"/>
              </a:solidFill>
            </a:rPr>
            <a:t>q</a:t>
          </a:r>
          <a:r>
            <a:rPr lang="en-US" sz="1300" baseline="-25000">
              <a:solidFill>
                <a:srgbClr val="FF0066"/>
              </a:solidFill>
            </a:rPr>
            <a:t>c </a:t>
          </a:r>
          <a:r>
            <a:rPr lang="en-US" sz="1100">
              <a:solidFill>
                <a:srgbClr val="FF0066"/>
              </a:solidFill>
            </a:rPr>
            <a:t>(CPT 2-3)</a:t>
          </a:r>
        </a:p>
      </cdr:txBody>
    </cdr:sp>
  </cdr:relSizeAnchor>
  <cdr:relSizeAnchor xmlns:cdr="http://schemas.openxmlformats.org/drawingml/2006/chartDrawing">
    <cdr:from>
      <cdr:x>0.36234</cdr:x>
      <cdr:y>0.0906</cdr:y>
    </cdr:from>
    <cdr:to>
      <cdr:x>0.62678</cdr:x>
      <cdr:y>0.12999</cdr:y>
    </cdr:to>
    <cdr:sp macro="" textlink="">
      <cdr:nvSpPr>
        <cdr:cNvPr id="11" name="CasellaDiTesto 1">
          <a:extLst xmlns:a="http://schemas.openxmlformats.org/drawingml/2006/main">
            <a:ext uri="{FF2B5EF4-FFF2-40B4-BE49-F238E27FC236}">
              <a16:creationId xmlns:a16="http://schemas.microsoft.com/office/drawing/2014/main" id="{D8639887-842D-4012-ABDB-900AF0477174}"/>
            </a:ext>
          </a:extLst>
        </cdr:cNvPr>
        <cdr:cNvSpPr txBox="1"/>
      </cdr:nvSpPr>
      <cdr:spPr>
        <a:xfrm xmlns:a="http://schemas.openxmlformats.org/drawingml/2006/main">
          <a:off x="2022475" y="584200"/>
          <a:ext cx="1476000" cy="25400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/>
          <a:r>
            <a:rPr lang="en-US" sz="1100">
              <a:solidFill>
                <a:srgbClr val="0070C0"/>
              </a:solidFill>
            </a:rPr>
            <a:t>q</a:t>
          </a:r>
          <a:r>
            <a:rPr lang="en-US" sz="1300" baseline="-25000">
              <a:solidFill>
                <a:srgbClr val="0070C0"/>
              </a:solidFill>
            </a:rPr>
            <a:t>c </a:t>
          </a:r>
          <a:r>
            <a:rPr lang="en-US" sz="1100">
              <a:solidFill>
                <a:srgbClr val="0070C0"/>
              </a:solidFill>
            </a:rPr>
            <a:t>(CPT SPT2-efferies) </a:t>
          </a:r>
        </a:p>
      </cdr:txBody>
    </cdr:sp>
  </cdr:relSizeAnchor>
  <cdr:relSizeAnchor xmlns:cdr="http://schemas.openxmlformats.org/drawingml/2006/chartDrawing">
    <cdr:from>
      <cdr:x>0.36234</cdr:x>
      <cdr:y>0.12457</cdr:y>
    </cdr:from>
    <cdr:to>
      <cdr:x>0.71672</cdr:x>
      <cdr:y>0.16396</cdr:y>
    </cdr:to>
    <cdr:sp macro="" textlink="">
      <cdr:nvSpPr>
        <cdr:cNvPr id="13" name="CasellaDiTesto 1">
          <a:extLst xmlns:a="http://schemas.openxmlformats.org/drawingml/2006/main">
            <a:ext uri="{FF2B5EF4-FFF2-40B4-BE49-F238E27FC236}">
              <a16:creationId xmlns:a16="http://schemas.microsoft.com/office/drawing/2014/main" id="{D8639887-842D-4012-ABDB-900AF0477174}"/>
            </a:ext>
          </a:extLst>
        </cdr:cNvPr>
        <cdr:cNvSpPr txBox="1"/>
      </cdr:nvSpPr>
      <cdr:spPr>
        <a:xfrm xmlns:a="http://schemas.openxmlformats.org/drawingml/2006/main">
          <a:off x="2022475" y="803275"/>
          <a:ext cx="1978026" cy="25400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70AD47"/>
              </a:solidFill>
            </a:rPr>
            <a:t>q</a:t>
          </a:r>
          <a:r>
            <a:rPr lang="en-US" sz="1300" baseline="-25000">
              <a:solidFill>
                <a:srgbClr val="70AD47"/>
              </a:solidFill>
            </a:rPr>
            <a:t>c </a:t>
          </a:r>
          <a:r>
            <a:rPr lang="en-US" sz="1100">
              <a:solidFill>
                <a:srgbClr val="70AD47"/>
              </a:solidFill>
            </a:rPr>
            <a:t>(CPT SPT2-Bustamante)</a:t>
          </a:r>
        </a:p>
      </cdr:txBody>
    </cdr:sp>
  </cdr:relSizeAnchor>
  <cdr:relSizeAnchor xmlns:cdr="http://schemas.openxmlformats.org/drawingml/2006/chartDrawing">
    <cdr:from>
      <cdr:x>0.36234</cdr:x>
      <cdr:y>0.15559</cdr:y>
    </cdr:from>
    <cdr:to>
      <cdr:x>0.71672</cdr:x>
      <cdr:y>0.19498</cdr:y>
    </cdr:to>
    <cdr:sp macro="" textlink="">
      <cdr:nvSpPr>
        <cdr:cNvPr id="15" name="CasellaDiTesto 1">
          <a:extLst xmlns:a="http://schemas.openxmlformats.org/drawingml/2006/main">
            <a:ext uri="{FF2B5EF4-FFF2-40B4-BE49-F238E27FC236}">
              <a16:creationId xmlns:a16="http://schemas.microsoft.com/office/drawing/2014/main" id="{D8639887-842D-4012-ABDB-900AF0477174}"/>
            </a:ext>
          </a:extLst>
        </cdr:cNvPr>
        <cdr:cNvSpPr txBox="1"/>
      </cdr:nvSpPr>
      <cdr:spPr>
        <a:xfrm xmlns:a="http://schemas.openxmlformats.org/drawingml/2006/main">
          <a:off x="2022475" y="1003300"/>
          <a:ext cx="1978026" cy="25400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FFFF00"/>
              </a:solidFill>
            </a:rPr>
            <a:t>q</a:t>
          </a:r>
          <a:r>
            <a:rPr lang="en-US" sz="1300" baseline="-25000">
              <a:solidFill>
                <a:srgbClr val="FFFF00"/>
              </a:solidFill>
            </a:rPr>
            <a:t>c </a:t>
          </a:r>
          <a:r>
            <a:rPr lang="en-US" sz="1100">
              <a:solidFill>
                <a:srgbClr val="FFFF00"/>
              </a:solidFill>
            </a:rPr>
            <a:t>(CPT SPT2-Togliani, 2016)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152400</xdr:colOff>
      <xdr:row>0</xdr:row>
      <xdr:rowOff>0</xdr:rowOff>
    </xdr:from>
    <xdr:to>
      <xdr:col>20</xdr:col>
      <xdr:colOff>361950</xdr:colOff>
      <xdr:row>41</xdr:row>
      <xdr:rowOff>152400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484A1AD-0639-4F5D-83BE-C3A93B444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6915150" cy="803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590550</xdr:colOff>
      <xdr:row>0</xdr:row>
      <xdr:rowOff>0</xdr:rowOff>
    </xdr:from>
    <xdr:to>
      <xdr:col>22</xdr:col>
      <xdr:colOff>190500</xdr:colOff>
      <xdr:row>41</xdr:row>
      <xdr:rowOff>152400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E92579D3-4736-43C0-9EC7-1AFFEE796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0"/>
          <a:ext cx="6915150" cy="803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47625</xdr:colOff>
      <xdr:row>4</xdr:row>
      <xdr:rowOff>142875</xdr:rowOff>
    </xdr:from>
    <xdr:to>
      <xdr:col>39</xdr:col>
      <xdr:colOff>276225</xdr:colOff>
      <xdr:row>41</xdr:row>
      <xdr:rowOff>142875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994C811A-11F9-44EC-9689-3A938F181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8825" y="904875"/>
          <a:ext cx="10591800" cy="704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114300</xdr:colOff>
      <xdr:row>36</xdr:row>
      <xdr:rowOff>47331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425C596-BC39-4C5E-A852-4434FC554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00700" cy="696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35</xdr:row>
      <xdr:rowOff>133355</xdr:rowOff>
    </xdr:from>
    <xdr:to>
      <xdr:col>8</xdr:col>
      <xdr:colOff>567600</xdr:colOff>
      <xdr:row>49</xdr:row>
      <xdr:rowOff>77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8110E5B6-3ECB-4AE3-8B07-74E982DD6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00855"/>
          <a:ext cx="5292000" cy="252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6</xdr:row>
      <xdr:rowOff>38100</xdr:rowOff>
    </xdr:from>
    <xdr:to>
      <xdr:col>23</xdr:col>
      <xdr:colOff>228600</xdr:colOff>
      <xdr:row>31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11DED9CD-0713-40B9-81B6-37B2DC421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181100"/>
          <a:ext cx="11296650" cy="472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47624</xdr:colOff>
      <xdr:row>37</xdr:row>
      <xdr:rowOff>9524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AFBE547-6DF0-44AC-8076-420B3372B7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0</xdr:row>
      <xdr:rowOff>0</xdr:rowOff>
    </xdr:from>
    <xdr:to>
      <xdr:col>15</xdr:col>
      <xdr:colOff>441300</xdr:colOff>
      <xdr:row>32</xdr:row>
      <xdr:rowOff>136868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9179304D-A62E-4F68-9A30-ABE59D57D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0"/>
          <a:ext cx="6804000" cy="7032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6</xdr:col>
      <xdr:colOff>626400</xdr:colOff>
      <xdr:row>2</xdr:row>
      <xdr:rowOff>58874</xdr:rowOff>
    </xdr:to>
    <xdr:pic>
      <xdr:nvPicPr>
        <xdr:cNvPr id="8" name="Immagine 5">
          <a:extLst>
            <a:ext uri="{FF2B5EF4-FFF2-40B4-BE49-F238E27FC236}">
              <a16:creationId xmlns:a16="http://schemas.microsoft.com/office/drawing/2014/main" id="{8DC570FB-F149-474C-ADA9-761CC1A09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4284000" cy="296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152403</xdr:rowOff>
    </xdr:from>
    <xdr:to>
      <xdr:col>6</xdr:col>
      <xdr:colOff>230400</xdr:colOff>
      <xdr:row>21</xdr:row>
      <xdr:rowOff>142237</xdr:rowOff>
    </xdr:to>
    <xdr:pic>
      <xdr:nvPicPr>
        <xdr:cNvPr id="9" name="Immagine 7">
          <a:extLst>
            <a:ext uri="{FF2B5EF4-FFF2-40B4-BE49-F238E27FC236}">
              <a16:creationId xmlns:a16="http://schemas.microsoft.com/office/drawing/2014/main" id="{C3B0BBCB-5E6E-458D-AF4E-E0B6EABAE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8"/>
          <a:ext cx="3888000" cy="360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16</xdr:row>
      <xdr:rowOff>66675</xdr:rowOff>
    </xdr:from>
    <xdr:to>
      <xdr:col>12</xdr:col>
      <xdr:colOff>28575</xdr:colOff>
      <xdr:row>36</xdr:row>
      <xdr:rowOff>57150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29F3EC12-FF77-4258-93C8-86A32AE36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3190875"/>
          <a:ext cx="332422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</xdr:colOff>
      <xdr:row>14</xdr:row>
      <xdr:rowOff>180975</xdr:rowOff>
    </xdr:from>
    <xdr:to>
      <xdr:col>20</xdr:col>
      <xdr:colOff>381000</xdr:colOff>
      <xdr:row>38</xdr:row>
      <xdr:rowOff>57150</xdr:rowOff>
    </xdr:to>
    <xdr:graphicFrame macro="">
      <xdr:nvGraphicFramePr>
        <xdr:cNvPr id="11" name="Grafico 2">
          <a:extLst>
            <a:ext uri="{FF2B5EF4-FFF2-40B4-BE49-F238E27FC236}">
              <a16:creationId xmlns:a16="http://schemas.microsoft.com/office/drawing/2014/main" id="{6AAD93FD-1018-44DD-80A2-5E861D95B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24</xdr:row>
      <xdr:rowOff>57171</xdr:rowOff>
    </xdr:from>
    <xdr:to>
      <xdr:col>24</xdr:col>
      <xdr:colOff>228975</xdr:colOff>
      <xdr:row>38</xdr:row>
      <xdr:rowOff>133782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44D8B5C7-3D46-40FD-B9D1-8EC36ED06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4629171"/>
          <a:ext cx="12240000" cy="2743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7</xdr:row>
      <xdr:rowOff>76200</xdr:rowOff>
    </xdr:from>
    <xdr:to>
      <xdr:col>24</xdr:col>
      <xdr:colOff>381000</xdr:colOff>
      <xdr:row>23</xdr:row>
      <xdr:rowOff>171450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D5989220-5997-460E-83E7-5CCCE0B79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409700"/>
          <a:ext cx="1230630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0.63698</cdr:x>
      <cdr:y>0.17632</cdr:y>
    </cdr:from>
    <cdr:to>
      <cdr:x>0.94622</cdr:x>
      <cdr:y>0.23297</cdr:y>
    </cdr:to>
    <cdr:sp macro="" textlink="">
      <cdr:nvSpPr>
        <cdr:cNvPr id="3" name="CasellaDiTesto 6"/>
        <cdr:cNvSpPr txBox="1"/>
      </cdr:nvSpPr>
      <cdr:spPr>
        <a:xfrm xmlns:a="http://schemas.openxmlformats.org/drawingml/2006/main">
          <a:off x="3336965" y="784305"/>
          <a:ext cx="1620031" cy="251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FF0066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Elastic Compression</a:t>
          </a:r>
        </a:p>
      </cdr:txBody>
    </cdr:sp>
  </cdr:relSizeAnchor>
  <cdr:relSizeAnchor xmlns:cdr="http://schemas.openxmlformats.org/drawingml/2006/chartDrawing">
    <cdr:from>
      <cdr:x>0.74989</cdr:x>
      <cdr:y>0.14751</cdr:y>
    </cdr:from>
    <cdr:to>
      <cdr:x>0.78425</cdr:x>
      <cdr:y>0.17988</cdr:y>
    </cdr:to>
    <cdr:sp macro="" textlink="">
      <cdr:nvSpPr>
        <cdr:cNvPr id="4" name="Freccia a sinistra 3"/>
        <cdr:cNvSpPr/>
      </cdr:nvSpPr>
      <cdr:spPr>
        <a:xfrm xmlns:a="http://schemas.openxmlformats.org/drawingml/2006/main" rot="5400000">
          <a:off x="3946513" y="638137"/>
          <a:ext cx="143988" cy="180004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0.12968</cdr:x>
      <cdr:y>0.82224</cdr:y>
    </cdr:from>
    <cdr:to>
      <cdr:x>0.32897</cdr:x>
      <cdr:y>0.91935</cdr:y>
    </cdr:to>
    <cdr:sp macro="" textlink="">
      <cdr:nvSpPr>
        <cdr:cNvPr id="5" name="CasellaDiTesto 1"/>
        <cdr:cNvSpPr txBox="1"/>
      </cdr:nvSpPr>
      <cdr:spPr>
        <a:xfrm xmlns:a="http://schemas.openxmlformats.org/drawingml/2006/main">
          <a:off x="679371" y="3657446"/>
          <a:ext cx="1044000" cy="432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rgbClr val="0033CC"/>
          </a:solidFill>
          <a:prstDash val="solid"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it-CH" sz="1100">
              <a:solidFill>
                <a:srgbClr val="0033CC"/>
              </a:solidFill>
            </a:rPr>
            <a:t>CEP Predicted</a:t>
          </a:r>
        </a:p>
        <a:p xmlns:a="http://schemas.openxmlformats.org/drawingml/2006/main">
          <a:pPr algn="ctr"/>
          <a:r>
            <a:rPr lang="it-CH" sz="1100">
              <a:solidFill>
                <a:srgbClr val="0033CC"/>
              </a:solidFill>
            </a:rPr>
            <a:t>(qc&amp;K*G)</a:t>
          </a:r>
        </a:p>
      </cdr:txBody>
    </cdr:sp>
  </cdr:relSizeAnchor>
  <cdr:relSizeAnchor xmlns:cdr="http://schemas.openxmlformats.org/drawingml/2006/chartDrawing">
    <cdr:from>
      <cdr:x>0.74931</cdr:x>
      <cdr:y>0.26625</cdr:y>
    </cdr:from>
    <cdr:to>
      <cdr:x>0.78367</cdr:x>
      <cdr:y>0.29862</cdr:y>
    </cdr:to>
    <cdr:sp macro="" textlink="">
      <cdr:nvSpPr>
        <cdr:cNvPr id="11" name="Freccia a sinistra 10">
          <a:extLst xmlns:a="http://schemas.openxmlformats.org/drawingml/2006/main">
            <a:ext uri="{FF2B5EF4-FFF2-40B4-BE49-F238E27FC236}">
              <a16:creationId xmlns:a16="http://schemas.microsoft.com/office/drawing/2014/main" id="{5DFD4549-BCFA-424B-934B-DB26AF78B84A}"/>
            </a:ext>
          </a:extLst>
        </cdr:cNvPr>
        <cdr:cNvSpPr/>
      </cdr:nvSpPr>
      <cdr:spPr>
        <a:xfrm xmlns:a="http://schemas.openxmlformats.org/drawingml/2006/main" rot="5400000">
          <a:off x="3943465" y="1166304"/>
          <a:ext cx="143987" cy="180004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66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0.66587</cdr:x>
      <cdr:y>0.28123</cdr:y>
    </cdr:from>
    <cdr:to>
      <cdr:x>0.95091</cdr:x>
      <cdr:y>0.33834</cdr:y>
    </cdr:to>
    <cdr:sp macro="" textlink="">
      <cdr:nvSpPr>
        <cdr:cNvPr id="18" name="CasellaDiTesto 1">
          <a:extLst xmlns:a="http://schemas.openxmlformats.org/drawingml/2006/main">
            <a:ext uri="{FF2B5EF4-FFF2-40B4-BE49-F238E27FC236}">
              <a16:creationId xmlns:a16="http://schemas.microsoft.com/office/drawing/2014/main" id="{A6BB9FE4-4756-4626-923B-E42D20B30BD4}"/>
            </a:ext>
          </a:extLst>
        </cdr:cNvPr>
        <cdr:cNvSpPr txBox="1"/>
      </cdr:nvSpPr>
      <cdr:spPr>
        <a:xfrm xmlns:a="http://schemas.openxmlformats.org/drawingml/2006/main">
          <a:off x="3488317" y="1250949"/>
          <a:ext cx="1493253" cy="254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FF66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Davisson Criterium</a:t>
          </a:r>
        </a:p>
      </cdr:txBody>
    </cdr:sp>
  </cdr:relSizeAnchor>
  <cdr:relSizeAnchor xmlns:cdr="http://schemas.openxmlformats.org/drawingml/2006/chartDrawing">
    <cdr:from>
      <cdr:x>0.13334</cdr:x>
      <cdr:y>0.47181</cdr:y>
    </cdr:from>
    <cdr:to>
      <cdr:x>0.82182</cdr:x>
      <cdr:y>0.54176</cdr:y>
    </cdr:to>
    <cdr:sp macro="" textlink="">
      <cdr:nvSpPr>
        <cdr:cNvPr id="20" name="CasellaDiTesto 1">
          <a:extLst xmlns:a="http://schemas.openxmlformats.org/drawingml/2006/main">
            <a:ext uri="{FF2B5EF4-FFF2-40B4-BE49-F238E27FC236}">
              <a16:creationId xmlns:a16="http://schemas.microsoft.com/office/drawing/2014/main" id="{EBC504FF-5107-4F87-ABD7-01F36ADEC1A2}"/>
            </a:ext>
          </a:extLst>
        </cdr:cNvPr>
        <cdr:cNvSpPr txBox="1"/>
      </cdr:nvSpPr>
      <cdr:spPr>
        <a:xfrm xmlns:a="http://schemas.openxmlformats.org/drawingml/2006/main">
          <a:off x="698511" y="2098688"/>
          <a:ext cx="3606789" cy="3111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it-CH" sz="1100">
              <a:solidFill>
                <a:srgbClr val="0066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Max. Allowable Movement (B.Fellenius Criterium)</a:t>
          </a:r>
        </a:p>
      </cdr:txBody>
    </cdr:sp>
  </cdr:relSizeAnchor>
  <cdr:relSizeAnchor xmlns:cdr="http://schemas.openxmlformats.org/drawingml/2006/chartDrawing">
    <cdr:from>
      <cdr:x>0.45879</cdr:x>
      <cdr:y>0.38401</cdr:y>
    </cdr:from>
    <cdr:to>
      <cdr:x>0.58182</cdr:x>
      <cdr:y>0.4454</cdr:y>
    </cdr:to>
    <cdr:sp macro="" textlink="">
      <cdr:nvSpPr>
        <cdr:cNvPr id="14" name="CasellaDiTesto 1">
          <a:extLst xmlns:a="http://schemas.openxmlformats.org/drawingml/2006/main">
            <a:ext uri="{FF2B5EF4-FFF2-40B4-BE49-F238E27FC236}">
              <a16:creationId xmlns:a16="http://schemas.microsoft.com/office/drawing/2014/main" id="{0FC5D1E1-E8C7-40C1-AE85-5262912C7BD1}"/>
            </a:ext>
          </a:extLst>
        </cdr:cNvPr>
        <cdr:cNvSpPr txBox="1"/>
      </cdr:nvSpPr>
      <cdr:spPr>
        <a:xfrm xmlns:a="http://schemas.openxmlformats.org/drawingml/2006/main">
          <a:off x="2403462" y="1708152"/>
          <a:ext cx="644524" cy="273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Shaft</a:t>
          </a:r>
        </a:p>
      </cdr:txBody>
    </cdr:sp>
  </cdr:relSizeAnchor>
  <cdr:relSizeAnchor xmlns:cdr="http://schemas.openxmlformats.org/drawingml/2006/chartDrawing">
    <cdr:from>
      <cdr:x>0.2515</cdr:x>
      <cdr:y>0.38188</cdr:y>
    </cdr:from>
    <cdr:to>
      <cdr:x>0.37453</cdr:x>
      <cdr:y>0.44327</cdr:y>
    </cdr:to>
    <cdr:sp macro="" textlink="">
      <cdr:nvSpPr>
        <cdr:cNvPr id="16" name="CasellaDiTesto 1">
          <a:extLst xmlns:a="http://schemas.openxmlformats.org/drawingml/2006/main">
            <a:ext uri="{FF2B5EF4-FFF2-40B4-BE49-F238E27FC236}">
              <a16:creationId xmlns:a16="http://schemas.microsoft.com/office/drawing/2014/main" id="{385C44EA-91FC-4F7E-BE59-1A243AC6E29B}"/>
            </a:ext>
          </a:extLst>
        </cdr:cNvPr>
        <cdr:cNvSpPr txBox="1"/>
      </cdr:nvSpPr>
      <cdr:spPr>
        <a:xfrm xmlns:a="http://schemas.openxmlformats.org/drawingml/2006/main">
          <a:off x="1317555" y="1698666"/>
          <a:ext cx="644524" cy="2730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Toe</a:t>
          </a:r>
        </a:p>
      </cdr:txBody>
    </cdr:sp>
  </cdr:relSizeAnchor>
  <cdr:relSizeAnchor xmlns:cdr="http://schemas.openxmlformats.org/drawingml/2006/chartDrawing">
    <cdr:from>
      <cdr:x>0.44143</cdr:x>
      <cdr:y>0.3902</cdr:y>
    </cdr:from>
    <cdr:to>
      <cdr:x>0.46205</cdr:x>
      <cdr:y>0.43067</cdr:y>
    </cdr:to>
    <cdr:sp macro="" textlink="">
      <cdr:nvSpPr>
        <cdr:cNvPr id="19" name="Freccia a sinistra 18">
          <a:extLst xmlns:a="http://schemas.openxmlformats.org/drawingml/2006/main">
            <a:ext uri="{FF2B5EF4-FFF2-40B4-BE49-F238E27FC236}">
              <a16:creationId xmlns:a16="http://schemas.microsoft.com/office/drawing/2014/main" id="{61932C7F-8D4F-49B5-BB15-C4EB94DF505B}"/>
            </a:ext>
          </a:extLst>
        </cdr:cNvPr>
        <cdr:cNvSpPr/>
      </cdr:nvSpPr>
      <cdr:spPr>
        <a:xfrm xmlns:a="http://schemas.openxmlformats.org/drawingml/2006/main" rot="10800000" flipH="1">
          <a:off x="2312522" y="1735675"/>
          <a:ext cx="108023" cy="180017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0.32787</cdr:x>
      <cdr:y>0.39258</cdr:y>
    </cdr:from>
    <cdr:to>
      <cdr:x>0.34848</cdr:x>
      <cdr:y>0.43305</cdr:y>
    </cdr:to>
    <cdr:sp macro="" textlink="">
      <cdr:nvSpPr>
        <cdr:cNvPr id="22" name="Freccia a sinistra 21">
          <a:extLst xmlns:a="http://schemas.openxmlformats.org/drawingml/2006/main">
            <a:ext uri="{FF2B5EF4-FFF2-40B4-BE49-F238E27FC236}">
              <a16:creationId xmlns:a16="http://schemas.microsoft.com/office/drawing/2014/main" id="{45127601-5730-4259-9135-024AB2E45749}"/>
            </a:ext>
          </a:extLst>
        </cdr:cNvPr>
        <cdr:cNvSpPr/>
      </cdr:nvSpPr>
      <cdr:spPr>
        <a:xfrm xmlns:a="http://schemas.openxmlformats.org/drawingml/2006/main" rot="10800000">
          <a:off x="1717629" y="1746261"/>
          <a:ext cx="107971" cy="180018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0.67697</cdr:x>
      <cdr:y>0.38829</cdr:y>
    </cdr:from>
    <cdr:to>
      <cdr:x>0.69758</cdr:x>
      <cdr:y>0.42876</cdr:y>
    </cdr:to>
    <cdr:sp macro="" textlink="">
      <cdr:nvSpPr>
        <cdr:cNvPr id="17" name="Freccia a sinistra 16">
          <a:extLst xmlns:a="http://schemas.openxmlformats.org/drawingml/2006/main">
            <a:ext uri="{FF2B5EF4-FFF2-40B4-BE49-F238E27FC236}">
              <a16:creationId xmlns:a16="http://schemas.microsoft.com/office/drawing/2014/main" id="{376822EF-476A-4520-BF13-C78906AD2EAD}"/>
            </a:ext>
          </a:extLst>
        </cdr:cNvPr>
        <cdr:cNvSpPr/>
      </cdr:nvSpPr>
      <cdr:spPr>
        <a:xfrm xmlns:a="http://schemas.openxmlformats.org/drawingml/2006/main" rot="10800000" flipH="1">
          <a:off x="3546496" y="1727161"/>
          <a:ext cx="107970" cy="180018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0.69151</cdr:x>
      <cdr:y>0.37545</cdr:y>
    </cdr:from>
    <cdr:to>
      <cdr:x>0.82895</cdr:x>
      <cdr:y>0.43684</cdr:y>
    </cdr:to>
    <cdr:sp macro="" textlink="">
      <cdr:nvSpPr>
        <cdr:cNvPr id="23" name="CasellaDiTesto 1">
          <a:extLst xmlns:a="http://schemas.openxmlformats.org/drawingml/2006/main">
            <a:ext uri="{FF2B5EF4-FFF2-40B4-BE49-F238E27FC236}">
              <a16:creationId xmlns:a16="http://schemas.microsoft.com/office/drawing/2014/main" id="{F082DABC-2E79-43CB-B310-985851128D85}"/>
            </a:ext>
          </a:extLst>
        </cdr:cNvPr>
        <cdr:cNvSpPr txBox="1"/>
      </cdr:nvSpPr>
      <cdr:spPr>
        <a:xfrm xmlns:a="http://schemas.openxmlformats.org/drawingml/2006/main">
          <a:off x="3622634" y="1670046"/>
          <a:ext cx="720014" cy="273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Capacity</a:t>
          </a:r>
        </a:p>
      </cdr:txBody>
    </cdr:sp>
  </cdr:relSizeAnchor>
  <cdr:relSizeAnchor xmlns:cdr="http://schemas.openxmlformats.org/drawingml/2006/chartDrawing">
    <cdr:from>
      <cdr:x>0.13152</cdr:x>
      <cdr:y>0.75017</cdr:y>
    </cdr:from>
    <cdr:to>
      <cdr:x>0.3308</cdr:x>
      <cdr:y>0.80683</cdr:y>
    </cdr:to>
    <cdr:sp macro="" textlink="">
      <cdr:nvSpPr>
        <cdr:cNvPr id="21" name="CasellaDiTesto 1">
          <a:extLst xmlns:a="http://schemas.openxmlformats.org/drawingml/2006/main">
            <a:ext uri="{FF2B5EF4-FFF2-40B4-BE49-F238E27FC236}">
              <a16:creationId xmlns:a16="http://schemas.microsoft.com/office/drawing/2014/main" id="{D424F958-88A6-4623-9E2F-39E857DC9069}"/>
            </a:ext>
          </a:extLst>
        </cdr:cNvPr>
        <cdr:cNvSpPr txBox="1"/>
      </cdr:nvSpPr>
      <cdr:spPr>
        <a:xfrm xmlns:a="http://schemas.openxmlformats.org/drawingml/2006/main">
          <a:off x="688999" y="3336909"/>
          <a:ext cx="1044000" cy="252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chemeClr val="tx1"/>
          </a:solidFill>
          <a:prstDash val="solid"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it-CH" sz="1100">
              <a:solidFill>
                <a:sysClr val="windowText" lastClr="000000"/>
              </a:solidFill>
            </a:rPr>
            <a:t>CEP Measured</a:t>
          </a:r>
        </a:p>
      </cdr:txBody>
    </cdr:sp>
  </cdr:relSizeAnchor>
  <cdr:relSizeAnchor xmlns:cdr="http://schemas.openxmlformats.org/drawingml/2006/chartDrawing">
    <cdr:from>
      <cdr:x>0.59333</cdr:x>
      <cdr:y>0.88508</cdr:y>
    </cdr:from>
    <cdr:to>
      <cdr:x>0.87837</cdr:x>
      <cdr:y>0.94219</cdr:y>
    </cdr:to>
    <cdr:sp macro="" textlink="">
      <cdr:nvSpPr>
        <cdr:cNvPr id="24" name="CasellaDiTesto 1">
          <a:extLst xmlns:a="http://schemas.openxmlformats.org/drawingml/2006/main">
            <a:ext uri="{FF2B5EF4-FFF2-40B4-BE49-F238E27FC236}">
              <a16:creationId xmlns:a16="http://schemas.microsoft.com/office/drawing/2014/main" id="{6FCCF4F2-9D04-4262-A4BE-E2A50ED62C3D}"/>
            </a:ext>
          </a:extLst>
        </cdr:cNvPr>
        <cdr:cNvSpPr txBox="1"/>
      </cdr:nvSpPr>
      <cdr:spPr>
        <a:xfrm xmlns:a="http://schemas.openxmlformats.org/drawingml/2006/main">
          <a:off x="3108325" y="3937000"/>
          <a:ext cx="1493254" cy="2540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CC00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s/D=10% Criterium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7</xdr:col>
      <xdr:colOff>16800</xdr:colOff>
      <xdr:row>2</xdr:row>
      <xdr:rowOff>135074</xdr:rowOff>
    </xdr:to>
    <xdr:pic>
      <xdr:nvPicPr>
        <xdr:cNvPr id="2" name="Immagine 5">
          <a:extLst>
            <a:ext uri="{FF2B5EF4-FFF2-40B4-BE49-F238E27FC236}">
              <a16:creationId xmlns:a16="http://schemas.microsoft.com/office/drawing/2014/main" id="{8C96EBE5-E352-491D-B55A-0040744F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4284000" cy="296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152403</xdr:rowOff>
    </xdr:from>
    <xdr:to>
      <xdr:col>6</xdr:col>
      <xdr:colOff>230400</xdr:colOff>
      <xdr:row>21</xdr:row>
      <xdr:rowOff>142237</xdr:rowOff>
    </xdr:to>
    <xdr:pic>
      <xdr:nvPicPr>
        <xdr:cNvPr id="3" name="Immagine 7">
          <a:extLst>
            <a:ext uri="{FF2B5EF4-FFF2-40B4-BE49-F238E27FC236}">
              <a16:creationId xmlns:a16="http://schemas.microsoft.com/office/drawing/2014/main" id="{B6D4C5E7-BAC2-4A5C-AA3B-391B2DEBD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3"/>
          <a:ext cx="3888000" cy="360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16</xdr:row>
      <xdr:rowOff>66675</xdr:rowOff>
    </xdr:from>
    <xdr:to>
      <xdr:col>11</xdr:col>
      <xdr:colOff>447675</xdr:colOff>
      <xdr:row>36</xdr:row>
      <xdr:rowOff>57150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E2F6FA3F-804C-4F41-8F36-BDD1BE652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3190875"/>
          <a:ext cx="332422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</xdr:colOff>
      <xdr:row>14</xdr:row>
      <xdr:rowOff>180975</xdr:rowOff>
    </xdr:from>
    <xdr:to>
      <xdr:col>20</xdr:col>
      <xdr:colOff>381000</xdr:colOff>
      <xdr:row>38</xdr:row>
      <xdr:rowOff>57150</xdr:rowOff>
    </xdr:to>
    <xdr:graphicFrame macro="">
      <xdr:nvGraphicFramePr>
        <xdr:cNvPr id="5" name="Grafico 2">
          <a:extLst>
            <a:ext uri="{FF2B5EF4-FFF2-40B4-BE49-F238E27FC236}">
              <a16:creationId xmlns:a16="http://schemas.microsoft.com/office/drawing/2014/main" id="{91799B51-C937-4E97-B5E6-2A0C8C274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0.63698</cdr:x>
      <cdr:y>0.17632</cdr:y>
    </cdr:from>
    <cdr:to>
      <cdr:x>0.94622</cdr:x>
      <cdr:y>0.23297</cdr:y>
    </cdr:to>
    <cdr:sp macro="" textlink="">
      <cdr:nvSpPr>
        <cdr:cNvPr id="3" name="CasellaDiTesto 6"/>
        <cdr:cNvSpPr txBox="1"/>
      </cdr:nvSpPr>
      <cdr:spPr>
        <a:xfrm xmlns:a="http://schemas.openxmlformats.org/drawingml/2006/main">
          <a:off x="3336965" y="784305"/>
          <a:ext cx="1620031" cy="251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FF0066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Elastic Compression</a:t>
          </a:r>
        </a:p>
      </cdr:txBody>
    </cdr:sp>
  </cdr:relSizeAnchor>
  <cdr:relSizeAnchor xmlns:cdr="http://schemas.openxmlformats.org/drawingml/2006/chartDrawing">
    <cdr:from>
      <cdr:x>0.74989</cdr:x>
      <cdr:y>0.14751</cdr:y>
    </cdr:from>
    <cdr:to>
      <cdr:x>0.78425</cdr:x>
      <cdr:y>0.17988</cdr:y>
    </cdr:to>
    <cdr:sp macro="" textlink="">
      <cdr:nvSpPr>
        <cdr:cNvPr id="4" name="Freccia a sinistra 3"/>
        <cdr:cNvSpPr/>
      </cdr:nvSpPr>
      <cdr:spPr>
        <a:xfrm xmlns:a="http://schemas.openxmlformats.org/drawingml/2006/main" rot="5400000">
          <a:off x="3946513" y="638137"/>
          <a:ext cx="143988" cy="180004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0.1315</cdr:x>
      <cdr:y>0.87791</cdr:y>
    </cdr:from>
    <cdr:to>
      <cdr:x>0.27581</cdr:x>
      <cdr:y>0.95075</cdr:y>
    </cdr:to>
    <cdr:sp macro="" textlink="">
      <cdr:nvSpPr>
        <cdr:cNvPr id="5" name="CasellaDiTesto 1"/>
        <cdr:cNvSpPr txBox="1"/>
      </cdr:nvSpPr>
      <cdr:spPr>
        <a:xfrm xmlns:a="http://schemas.openxmlformats.org/drawingml/2006/main">
          <a:off x="688910" y="3905109"/>
          <a:ext cx="756000" cy="32400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rgbClr val="0033CC"/>
          </a:solidFill>
          <a:prstDash val="solid"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it-CH" sz="1100">
              <a:solidFill>
                <a:srgbClr val="0033CC"/>
              </a:solidFill>
            </a:rPr>
            <a:t>Predicted</a:t>
          </a:r>
        </a:p>
      </cdr:txBody>
    </cdr:sp>
  </cdr:relSizeAnchor>
  <cdr:relSizeAnchor xmlns:cdr="http://schemas.openxmlformats.org/drawingml/2006/chartDrawing">
    <cdr:from>
      <cdr:x>0.74931</cdr:x>
      <cdr:y>0.26625</cdr:y>
    </cdr:from>
    <cdr:to>
      <cdr:x>0.78367</cdr:x>
      <cdr:y>0.29862</cdr:y>
    </cdr:to>
    <cdr:sp macro="" textlink="">
      <cdr:nvSpPr>
        <cdr:cNvPr id="11" name="Freccia a sinistra 10">
          <a:extLst xmlns:a="http://schemas.openxmlformats.org/drawingml/2006/main">
            <a:ext uri="{FF2B5EF4-FFF2-40B4-BE49-F238E27FC236}">
              <a16:creationId xmlns:a16="http://schemas.microsoft.com/office/drawing/2014/main" id="{5DFD4549-BCFA-424B-934B-DB26AF78B84A}"/>
            </a:ext>
          </a:extLst>
        </cdr:cNvPr>
        <cdr:cNvSpPr/>
      </cdr:nvSpPr>
      <cdr:spPr>
        <a:xfrm xmlns:a="http://schemas.openxmlformats.org/drawingml/2006/main" rot="5400000">
          <a:off x="3943465" y="1166304"/>
          <a:ext cx="143987" cy="180004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66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0.66587</cdr:x>
      <cdr:y>0.28123</cdr:y>
    </cdr:from>
    <cdr:to>
      <cdr:x>0.95091</cdr:x>
      <cdr:y>0.33834</cdr:y>
    </cdr:to>
    <cdr:sp macro="" textlink="">
      <cdr:nvSpPr>
        <cdr:cNvPr id="18" name="CasellaDiTesto 1">
          <a:extLst xmlns:a="http://schemas.openxmlformats.org/drawingml/2006/main">
            <a:ext uri="{FF2B5EF4-FFF2-40B4-BE49-F238E27FC236}">
              <a16:creationId xmlns:a16="http://schemas.microsoft.com/office/drawing/2014/main" id="{A6BB9FE4-4756-4626-923B-E42D20B30BD4}"/>
            </a:ext>
          </a:extLst>
        </cdr:cNvPr>
        <cdr:cNvSpPr txBox="1"/>
      </cdr:nvSpPr>
      <cdr:spPr>
        <a:xfrm xmlns:a="http://schemas.openxmlformats.org/drawingml/2006/main">
          <a:off x="3488317" y="1250949"/>
          <a:ext cx="1493253" cy="254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FF66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Davisson Criterium</a:t>
          </a:r>
        </a:p>
      </cdr:txBody>
    </cdr:sp>
  </cdr:relSizeAnchor>
  <cdr:relSizeAnchor xmlns:cdr="http://schemas.openxmlformats.org/drawingml/2006/chartDrawing">
    <cdr:from>
      <cdr:x>0.17879</cdr:x>
      <cdr:y>0.47395</cdr:y>
    </cdr:from>
    <cdr:to>
      <cdr:x>0.72167</cdr:x>
      <cdr:y>0.5306</cdr:y>
    </cdr:to>
    <cdr:sp macro="" textlink="">
      <cdr:nvSpPr>
        <cdr:cNvPr id="20" name="CasellaDiTesto 1">
          <a:extLst xmlns:a="http://schemas.openxmlformats.org/drawingml/2006/main">
            <a:ext uri="{FF2B5EF4-FFF2-40B4-BE49-F238E27FC236}">
              <a16:creationId xmlns:a16="http://schemas.microsoft.com/office/drawing/2014/main" id="{EBC504FF-5107-4F87-ABD7-01F36ADEC1A2}"/>
            </a:ext>
          </a:extLst>
        </cdr:cNvPr>
        <cdr:cNvSpPr txBox="1"/>
      </cdr:nvSpPr>
      <cdr:spPr>
        <a:xfrm xmlns:a="http://schemas.openxmlformats.org/drawingml/2006/main">
          <a:off x="936641" y="2108213"/>
          <a:ext cx="2844012" cy="251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it-CH" sz="1100">
              <a:solidFill>
                <a:srgbClr val="0066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Max. Allowable Movement </a:t>
          </a:r>
        </a:p>
      </cdr:txBody>
    </cdr:sp>
  </cdr:relSizeAnchor>
  <cdr:relSizeAnchor xmlns:cdr="http://schemas.openxmlformats.org/drawingml/2006/chartDrawing">
    <cdr:from>
      <cdr:x>0.31515</cdr:x>
      <cdr:y>0.37116</cdr:y>
    </cdr:from>
    <cdr:to>
      <cdr:x>0.43818</cdr:x>
      <cdr:y>0.43255</cdr:y>
    </cdr:to>
    <cdr:sp macro="" textlink="">
      <cdr:nvSpPr>
        <cdr:cNvPr id="14" name="CasellaDiTesto 1">
          <a:extLst xmlns:a="http://schemas.openxmlformats.org/drawingml/2006/main">
            <a:ext uri="{FF2B5EF4-FFF2-40B4-BE49-F238E27FC236}">
              <a16:creationId xmlns:a16="http://schemas.microsoft.com/office/drawing/2014/main" id="{0FC5D1E1-E8C7-40C1-AE85-5262912C7BD1}"/>
            </a:ext>
          </a:extLst>
        </cdr:cNvPr>
        <cdr:cNvSpPr txBox="1"/>
      </cdr:nvSpPr>
      <cdr:spPr>
        <a:xfrm xmlns:a="http://schemas.openxmlformats.org/drawingml/2006/main">
          <a:off x="1650987" y="1651002"/>
          <a:ext cx="644524" cy="273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Shaft</a:t>
          </a:r>
        </a:p>
      </cdr:txBody>
    </cdr:sp>
  </cdr:relSizeAnchor>
  <cdr:relSizeAnchor xmlns:cdr="http://schemas.openxmlformats.org/drawingml/2006/chartDrawing">
    <cdr:from>
      <cdr:x>0.19332</cdr:x>
      <cdr:y>0.37117</cdr:y>
    </cdr:from>
    <cdr:to>
      <cdr:x>0.31635</cdr:x>
      <cdr:y>0.43256</cdr:y>
    </cdr:to>
    <cdr:sp macro="" textlink="">
      <cdr:nvSpPr>
        <cdr:cNvPr id="16" name="CasellaDiTesto 1">
          <a:extLst xmlns:a="http://schemas.openxmlformats.org/drawingml/2006/main">
            <a:ext uri="{FF2B5EF4-FFF2-40B4-BE49-F238E27FC236}">
              <a16:creationId xmlns:a16="http://schemas.microsoft.com/office/drawing/2014/main" id="{385C44EA-91FC-4F7E-BE59-1A243AC6E29B}"/>
            </a:ext>
          </a:extLst>
        </cdr:cNvPr>
        <cdr:cNvSpPr txBox="1"/>
      </cdr:nvSpPr>
      <cdr:spPr>
        <a:xfrm xmlns:a="http://schemas.openxmlformats.org/drawingml/2006/main">
          <a:off x="1012755" y="1651041"/>
          <a:ext cx="644524" cy="2730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Toe</a:t>
          </a:r>
        </a:p>
      </cdr:txBody>
    </cdr:sp>
  </cdr:relSizeAnchor>
  <cdr:relSizeAnchor xmlns:cdr="http://schemas.openxmlformats.org/drawingml/2006/chartDrawing">
    <cdr:from>
      <cdr:x>0.40506</cdr:x>
      <cdr:y>0.38592</cdr:y>
    </cdr:from>
    <cdr:to>
      <cdr:x>0.42568</cdr:x>
      <cdr:y>0.42639</cdr:y>
    </cdr:to>
    <cdr:sp macro="" textlink="">
      <cdr:nvSpPr>
        <cdr:cNvPr id="19" name="Freccia a sinistra 18">
          <a:extLst xmlns:a="http://schemas.openxmlformats.org/drawingml/2006/main">
            <a:ext uri="{FF2B5EF4-FFF2-40B4-BE49-F238E27FC236}">
              <a16:creationId xmlns:a16="http://schemas.microsoft.com/office/drawing/2014/main" id="{61932C7F-8D4F-49B5-BB15-C4EB94DF505B}"/>
            </a:ext>
          </a:extLst>
        </cdr:cNvPr>
        <cdr:cNvSpPr/>
      </cdr:nvSpPr>
      <cdr:spPr>
        <a:xfrm xmlns:a="http://schemas.openxmlformats.org/drawingml/2006/main" rot="10800000">
          <a:off x="2122022" y="1716625"/>
          <a:ext cx="108023" cy="180017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0.25878</cdr:x>
      <cdr:y>0.38187</cdr:y>
    </cdr:from>
    <cdr:to>
      <cdr:x>0.27939</cdr:x>
      <cdr:y>0.42234</cdr:y>
    </cdr:to>
    <cdr:sp macro="" textlink="">
      <cdr:nvSpPr>
        <cdr:cNvPr id="22" name="Freccia a sinistra 21">
          <a:extLst xmlns:a="http://schemas.openxmlformats.org/drawingml/2006/main">
            <a:ext uri="{FF2B5EF4-FFF2-40B4-BE49-F238E27FC236}">
              <a16:creationId xmlns:a16="http://schemas.microsoft.com/office/drawing/2014/main" id="{45127601-5730-4259-9135-024AB2E45749}"/>
            </a:ext>
          </a:extLst>
        </cdr:cNvPr>
        <cdr:cNvSpPr/>
      </cdr:nvSpPr>
      <cdr:spPr>
        <a:xfrm xmlns:a="http://schemas.openxmlformats.org/drawingml/2006/main" rot="10800000">
          <a:off x="1355679" y="1698636"/>
          <a:ext cx="107971" cy="180018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0.62425</cdr:x>
      <cdr:y>0.38614</cdr:y>
    </cdr:from>
    <cdr:to>
      <cdr:x>0.64486</cdr:x>
      <cdr:y>0.42661</cdr:y>
    </cdr:to>
    <cdr:sp macro="" textlink="">
      <cdr:nvSpPr>
        <cdr:cNvPr id="17" name="Freccia a sinistra 16">
          <a:extLst xmlns:a="http://schemas.openxmlformats.org/drawingml/2006/main">
            <a:ext uri="{FF2B5EF4-FFF2-40B4-BE49-F238E27FC236}">
              <a16:creationId xmlns:a16="http://schemas.microsoft.com/office/drawing/2014/main" id="{376822EF-476A-4520-BF13-C78906AD2EAD}"/>
            </a:ext>
          </a:extLst>
        </cdr:cNvPr>
        <cdr:cNvSpPr/>
      </cdr:nvSpPr>
      <cdr:spPr>
        <a:xfrm xmlns:a="http://schemas.openxmlformats.org/drawingml/2006/main" rot="10800000" flipH="1">
          <a:off x="3270271" y="1717636"/>
          <a:ext cx="107970" cy="180018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0.63696</cdr:x>
      <cdr:y>0.37759</cdr:y>
    </cdr:from>
    <cdr:to>
      <cdr:x>0.7744</cdr:x>
      <cdr:y>0.43898</cdr:y>
    </cdr:to>
    <cdr:sp macro="" textlink="">
      <cdr:nvSpPr>
        <cdr:cNvPr id="23" name="CasellaDiTesto 1">
          <a:extLst xmlns:a="http://schemas.openxmlformats.org/drawingml/2006/main">
            <a:ext uri="{FF2B5EF4-FFF2-40B4-BE49-F238E27FC236}">
              <a16:creationId xmlns:a16="http://schemas.microsoft.com/office/drawing/2014/main" id="{F082DABC-2E79-43CB-B310-985851128D85}"/>
            </a:ext>
          </a:extLst>
        </cdr:cNvPr>
        <cdr:cNvSpPr txBox="1"/>
      </cdr:nvSpPr>
      <cdr:spPr>
        <a:xfrm xmlns:a="http://schemas.openxmlformats.org/drawingml/2006/main">
          <a:off x="3336884" y="1679571"/>
          <a:ext cx="720014" cy="273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Capacity</a:t>
          </a:r>
        </a:p>
      </cdr:txBody>
    </cdr:sp>
  </cdr:relSizeAnchor>
  <cdr:relSizeAnchor xmlns:cdr="http://schemas.openxmlformats.org/drawingml/2006/chartDrawing">
    <cdr:from>
      <cdr:x>0.13152</cdr:x>
      <cdr:y>0.79086</cdr:y>
    </cdr:from>
    <cdr:to>
      <cdr:x>0.2827</cdr:x>
      <cdr:y>0.8637</cdr:y>
    </cdr:to>
    <cdr:sp macro="" textlink="">
      <cdr:nvSpPr>
        <cdr:cNvPr id="21" name="CasellaDiTesto 1">
          <a:extLst xmlns:a="http://schemas.openxmlformats.org/drawingml/2006/main">
            <a:ext uri="{FF2B5EF4-FFF2-40B4-BE49-F238E27FC236}">
              <a16:creationId xmlns:a16="http://schemas.microsoft.com/office/drawing/2014/main" id="{D424F958-88A6-4623-9E2F-39E857DC9069}"/>
            </a:ext>
          </a:extLst>
        </cdr:cNvPr>
        <cdr:cNvSpPr txBox="1"/>
      </cdr:nvSpPr>
      <cdr:spPr>
        <a:xfrm xmlns:a="http://schemas.openxmlformats.org/drawingml/2006/main">
          <a:off x="688975" y="3517900"/>
          <a:ext cx="792000" cy="32400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chemeClr val="tx1"/>
          </a:solidFill>
          <a:prstDash val="solid"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it-CH" sz="1100">
              <a:solidFill>
                <a:sysClr val="windowText" lastClr="000000"/>
              </a:solidFill>
            </a:rPr>
            <a:t>Measured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0</xdr:row>
      <xdr:rowOff>38100</xdr:rowOff>
    </xdr:from>
    <xdr:to>
      <xdr:col>23</xdr:col>
      <xdr:colOff>552450</xdr:colOff>
      <xdr:row>41</xdr:row>
      <xdr:rowOff>28575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CF33241E-BB8E-4A87-95E1-F85E16640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38100"/>
          <a:ext cx="11229975" cy="780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0</xdr:row>
      <xdr:rowOff>0</xdr:rowOff>
    </xdr:from>
    <xdr:to>
      <xdr:col>25</xdr:col>
      <xdr:colOff>28575</xdr:colOff>
      <xdr:row>40</xdr:row>
      <xdr:rowOff>142875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1B947A0-F209-4ADE-8C28-46D584062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12258675" cy="776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0</xdr:row>
      <xdr:rowOff>0</xdr:rowOff>
    </xdr:from>
    <xdr:to>
      <xdr:col>29</xdr:col>
      <xdr:colOff>361950</xdr:colOff>
      <xdr:row>37</xdr:row>
      <xdr:rowOff>47624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206EA88-D50E-4939-B13E-FD39B8E5FA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0</xdr:row>
      <xdr:rowOff>0</xdr:rowOff>
    </xdr:from>
    <xdr:to>
      <xdr:col>15</xdr:col>
      <xdr:colOff>441300</xdr:colOff>
      <xdr:row>36</xdr:row>
      <xdr:rowOff>174968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9126E67-4DF1-4C0D-AA71-1C9DC2884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0"/>
          <a:ext cx="6804000" cy="7032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7</xdr:col>
      <xdr:colOff>16800</xdr:colOff>
      <xdr:row>1</xdr:row>
      <xdr:rowOff>239849</xdr:rowOff>
    </xdr:to>
    <xdr:pic>
      <xdr:nvPicPr>
        <xdr:cNvPr id="2" name="Immagine 5">
          <a:extLst>
            <a:ext uri="{FF2B5EF4-FFF2-40B4-BE49-F238E27FC236}">
              <a16:creationId xmlns:a16="http://schemas.microsoft.com/office/drawing/2014/main" id="{2B99A558-EC85-4A03-A93E-FC8E987D3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4388775" cy="373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209553</xdr:rowOff>
    </xdr:from>
    <xdr:to>
      <xdr:col>6</xdr:col>
      <xdr:colOff>230400</xdr:colOff>
      <xdr:row>20</xdr:row>
      <xdr:rowOff>123187</xdr:rowOff>
    </xdr:to>
    <xdr:pic>
      <xdr:nvPicPr>
        <xdr:cNvPr id="3" name="Immagine 7">
          <a:extLst>
            <a:ext uri="{FF2B5EF4-FFF2-40B4-BE49-F238E27FC236}">
              <a16:creationId xmlns:a16="http://schemas.microsoft.com/office/drawing/2014/main" id="{DB5FBB83-9D24-4BAD-A0E3-D9406F20F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3"/>
          <a:ext cx="3888000" cy="360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276225</xdr:colOff>
      <xdr:row>15</xdr:row>
      <xdr:rowOff>38100</xdr:rowOff>
    </xdr:from>
    <xdr:to>
      <xdr:col>11</xdr:col>
      <xdr:colOff>552450</xdr:colOff>
      <xdr:row>38</xdr:row>
      <xdr:rowOff>28576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2735BD13-6981-4E07-A201-AFC547E7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971800"/>
          <a:ext cx="3133725" cy="437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</xdr:colOff>
      <xdr:row>14</xdr:row>
      <xdr:rowOff>180975</xdr:rowOff>
    </xdr:from>
    <xdr:to>
      <xdr:col>20</xdr:col>
      <xdr:colOff>381000</xdr:colOff>
      <xdr:row>38</xdr:row>
      <xdr:rowOff>57150</xdr:rowOff>
    </xdr:to>
    <xdr:graphicFrame macro="">
      <xdr:nvGraphicFramePr>
        <xdr:cNvPr id="5" name="Grafico 2">
          <a:extLst>
            <a:ext uri="{FF2B5EF4-FFF2-40B4-BE49-F238E27FC236}">
              <a16:creationId xmlns:a16="http://schemas.microsoft.com/office/drawing/2014/main" id="{3949FB9F-5167-4E72-B440-FF9B1DA17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0.63698</cdr:x>
      <cdr:y>0.17632</cdr:y>
    </cdr:from>
    <cdr:to>
      <cdr:x>0.94622</cdr:x>
      <cdr:y>0.23297</cdr:y>
    </cdr:to>
    <cdr:sp macro="" textlink="">
      <cdr:nvSpPr>
        <cdr:cNvPr id="3" name="CasellaDiTesto 6"/>
        <cdr:cNvSpPr txBox="1"/>
      </cdr:nvSpPr>
      <cdr:spPr>
        <a:xfrm xmlns:a="http://schemas.openxmlformats.org/drawingml/2006/main">
          <a:off x="3336965" y="784305"/>
          <a:ext cx="1620031" cy="251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FF0066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Elastic Compression</a:t>
          </a:r>
        </a:p>
      </cdr:txBody>
    </cdr:sp>
  </cdr:relSizeAnchor>
  <cdr:relSizeAnchor xmlns:cdr="http://schemas.openxmlformats.org/drawingml/2006/chartDrawing">
    <cdr:from>
      <cdr:x>0.74989</cdr:x>
      <cdr:y>0.14751</cdr:y>
    </cdr:from>
    <cdr:to>
      <cdr:x>0.78425</cdr:x>
      <cdr:y>0.17988</cdr:y>
    </cdr:to>
    <cdr:sp macro="" textlink="">
      <cdr:nvSpPr>
        <cdr:cNvPr id="4" name="Freccia a sinistra 3"/>
        <cdr:cNvSpPr/>
      </cdr:nvSpPr>
      <cdr:spPr>
        <a:xfrm xmlns:a="http://schemas.openxmlformats.org/drawingml/2006/main" rot="5400000">
          <a:off x="3946513" y="638137"/>
          <a:ext cx="143988" cy="180004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0.1315</cdr:x>
      <cdr:y>0.87791</cdr:y>
    </cdr:from>
    <cdr:to>
      <cdr:x>0.27581</cdr:x>
      <cdr:y>0.95075</cdr:y>
    </cdr:to>
    <cdr:sp macro="" textlink="">
      <cdr:nvSpPr>
        <cdr:cNvPr id="5" name="CasellaDiTesto 1"/>
        <cdr:cNvSpPr txBox="1"/>
      </cdr:nvSpPr>
      <cdr:spPr>
        <a:xfrm xmlns:a="http://schemas.openxmlformats.org/drawingml/2006/main">
          <a:off x="688910" y="3905109"/>
          <a:ext cx="756000" cy="32400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rgbClr val="0033CC"/>
          </a:solidFill>
          <a:prstDash val="solid"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it-CH" sz="1100">
              <a:solidFill>
                <a:srgbClr val="0033CC"/>
              </a:solidFill>
            </a:rPr>
            <a:t>Predicted</a:t>
          </a:r>
        </a:p>
      </cdr:txBody>
    </cdr:sp>
  </cdr:relSizeAnchor>
  <cdr:relSizeAnchor xmlns:cdr="http://schemas.openxmlformats.org/drawingml/2006/chartDrawing">
    <cdr:from>
      <cdr:x>0.74567</cdr:x>
      <cdr:y>0.26839</cdr:y>
    </cdr:from>
    <cdr:to>
      <cdr:x>0.78003</cdr:x>
      <cdr:y>0.30076</cdr:y>
    </cdr:to>
    <cdr:sp macro="" textlink="">
      <cdr:nvSpPr>
        <cdr:cNvPr id="11" name="Freccia a sinistra 10">
          <a:extLst xmlns:a="http://schemas.openxmlformats.org/drawingml/2006/main">
            <a:ext uri="{FF2B5EF4-FFF2-40B4-BE49-F238E27FC236}">
              <a16:creationId xmlns:a16="http://schemas.microsoft.com/office/drawing/2014/main" id="{5DFD4549-BCFA-424B-934B-DB26AF78B84A}"/>
            </a:ext>
          </a:extLst>
        </cdr:cNvPr>
        <cdr:cNvSpPr/>
      </cdr:nvSpPr>
      <cdr:spPr>
        <a:xfrm xmlns:a="http://schemas.openxmlformats.org/drawingml/2006/main" rot="5400000">
          <a:off x="3924406" y="1175844"/>
          <a:ext cx="143987" cy="180003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66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0.64042</cdr:x>
      <cdr:y>0.28765</cdr:y>
    </cdr:from>
    <cdr:to>
      <cdr:x>0.92546</cdr:x>
      <cdr:y>0.34476</cdr:y>
    </cdr:to>
    <cdr:sp macro="" textlink="">
      <cdr:nvSpPr>
        <cdr:cNvPr id="18" name="CasellaDiTesto 1">
          <a:extLst xmlns:a="http://schemas.openxmlformats.org/drawingml/2006/main">
            <a:ext uri="{FF2B5EF4-FFF2-40B4-BE49-F238E27FC236}">
              <a16:creationId xmlns:a16="http://schemas.microsoft.com/office/drawing/2014/main" id="{A6BB9FE4-4756-4626-923B-E42D20B30BD4}"/>
            </a:ext>
          </a:extLst>
        </cdr:cNvPr>
        <cdr:cNvSpPr txBox="1"/>
      </cdr:nvSpPr>
      <cdr:spPr>
        <a:xfrm xmlns:a="http://schemas.openxmlformats.org/drawingml/2006/main">
          <a:off x="3354976" y="1279535"/>
          <a:ext cx="1493254" cy="2540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FF66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Davisson Criterium</a:t>
          </a:r>
        </a:p>
      </cdr:txBody>
    </cdr:sp>
  </cdr:relSizeAnchor>
  <cdr:relSizeAnchor xmlns:cdr="http://schemas.openxmlformats.org/drawingml/2006/chartDrawing">
    <cdr:from>
      <cdr:x>0.14788</cdr:x>
      <cdr:y>0.44397</cdr:y>
    </cdr:from>
    <cdr:to>
      <cdr:x>0.69076</cdr:x>
      <cdr:y>0.50062</cdr:y>
    </cdr:to>
    <cdr:sp macro="" textlink="">
      <cdr:nvSpPr>
        <cdr:cNvPr id="20" name="CasellaDiTesto 1">
          <a:extLst xmlns:a="http://schemas.openxmlformats.org/drawingml/2006/main">
            <a:ext uri="{FF2B5EF4-FFF2-40B4-BE49-F238E27FC236}">
              <a16:creationId xmlns:a16="http://schemas.microsoft.com/office/drawing/2014/main" id="{EBC504FF-5107-4F87-ABD7-01F36ADEC1A2}"/>
            </a:ext>
          </a:extLst>
        </cdr:cNvPr>
        <cdr:cNvSpPr txBox="1"/>
      </cdr:nvSpPr>
      <cdr:spPr>
        <a:xfrm xmlns:a="http://schemas.openxmlformats.org/drawingml/2006/main">
          <a:off x="774711" y="1974863"/>
          <a:ext cx="2844013" cy="251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it-CH" sz="1100">
              <a:solidFill>
                <a:srgbClr val="0066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Max. Allowable Movement </a:t>
          </a:r>
        </a:p>
      </cdr:txBody>
    </cdr:sp>
  </cdr:relSizeAnchor>
  <cdr:relSizeAnchor xmlns:cdr="http://schemas.openxmlformats.org/drawingml/2006/chartDrawing">
    <cdr:from>
      <cdr:x>0.33515</cdr:x>
      <cdr:y>0.36474</cdr:y>
    </cdr:from>
    <cdr:to>
      <cdr:x>0.45818</cdr:x>
      <cdr:y>0.42613</cdr:y>
    </cdr:to>
    <cdr:sp macro="" textlink="">
      <cdr:nvSpPr>
        <cdr:cNvPr id="14" name="CasellaDiTesto 1">
          <a:extLst xmlns:a="http://schemas.openxmlformats.org/drawingml/2006/main">
            <a:ext uri="{FF2B5EF4-FFF2-40B4-BE49-F238E27FC236}">
              <a16:creationId xmlns:a16="http://schemas.microsoft.com/office/drawing/2014/main" id="{0FC5D1E1-E8C7-40C1-AE85-5262912C7BD1}"/>
            </a:ext>
          </a:extLst>
        </cdr:cNvPr>
        <cdr:cNvSpPr txBox="1"/>
      </cdr:nvSpPr>
      <cdr:spPr>
        <a:xfrm xmlns:a="http://schemas.openxmlformats.org/drawingml/2006/main">
          <a:off x="1755762" y="1622427"/>
          <a:ext cx="644524" cy="273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Shaft</a:t>
          </a:r>
        </a:p>
      </cdr:txBody>
    </cdr:sp>
  </cdr:relSizeAnchor>
  <cdr:relSizeAnchor xmlns:cdr="http://schemas.openxmlformats.org/drawingml/2006/chartDrawing">
    <cdr:from>
      <cdr:x>0.2115</cdr:x>
      <cdr:y>0.36475</cdr:y>
    </cdr:from>
    <cdr:to>
      <cdr:x>0.33453</cdr:x>
      <cdr:y>0.42614</cdr:y>
    </cdr:to>
    <cdr:sp macro="" textlink="">
      <cdr:nvSpPr>
        <cdr:cNvPr id="16" name="CasellaDiTesto 1">
          <a:extLst xmlns:a="http://schemas.openxmlformats.org/drawingml/2006/main">
            <a:ext uri="{FF2B5EF4-FFF2-40B4-BE49-F238E27FC236}">
              <a16:creationId xmlns:a16="http://schemas.microsoft.com/office/drawing/2014/main" id="{385C44EA-91FC-4F7E-BE59-1A243AC6E29B}"/>
            </a:ext>
          </a:extLst>
        </cdr:cNvPr>
        <cdr:cNvSpPr txBox="1"/>
      </cdr:nvSpPr>
      <cdr:spPr>
        <a:xfrm xmlns:a="http://schemas.openxmlformats.org/drawingml/2006/main">
          <a:off x="1108005" y="1622466"/>
          <a:ext cx="644524" cy="2730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Toe</a:t>
          </a:r>
        </a:p>
      </cdr:txBody>
    </cdr:sp>
  </cdr:relSizeAnchor>
  <cdr:relSizeAnchor xmlns:cdr="http://schemas.openxmlformats.org/drawingml/2006/chartDrawing">
    <cdr:from>
      <cdr:x>0.4287</cdr:x>
      <cdr:y>0.37521</cdr:y>
    </cdr:from>
    <cdr:to>
      <cdr:x>0.44932</cdr:x>
      <cdr:y>0.41568</cdr:y>
    </cdr:to>
    <cdr:sp macro="" textlink="">
      <cdr:nvSpPr>
        <cdr:cNvPr id="19" name="Freccia a sinistra 18">
          <a:extLst xmlns:a="http://schemas.openxmlformats.org/drawingml/2006/main">
            <a:ext uri="{FF2B5EF4-FFF2-40B4-BE49-F238E27FC236}">
              <a16:creationId xmlns:a16="http://schemas.microsoft.com/office/drawing/2014/main" id="{61932C7F-8D4F-49B5-BB15-C4EB94DF505B}"/>
            </a:ext>
          </a:extLst>
        </cdr:cNvPr>
        <cdr:cNvSpPr/>
      </cdr:nvSpPr>
      <cdr:spPr>
        <a:xfrm xmlns:a="http://schemas.openxmlformats.org/drawingml/2006/main" rot="10800000">
          <a:off x="2245847" y="1669000"/>
          <a:ext cx="108023" cy="180017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0.28787</cdr:x>
      <cdr:y>0.37759</cdr:y>
    </cdr:from>
    <cdr:to>
      <cdr:x>0.30848</cdr:x>
      <cdr:y>0.41806</cdr:y>
    </cdr:to>
    <cdr:sp macro="" textlink="">
      <cdr:nvSpPr>
        <cdr:cNvPr id="22" name="Freccia a sinistra 21">
          <a:extLst xmlns:a="http://schemas.openxmlformats.org/drawingml/2006/main">
            <a:ext uri="{FF2B5EF4-FFF2-40B4-BE49-F238E27FC236}">
              <a16:creationId xmlns:a16="http://schemas.microsoft.com/office/drawing/2014/main" id="{45127601-5730-4259-9135-024AB2E45749}"/>
            </a:ext>
          </a:extLst>
        </cdr:cNvPr>
        <cdr:cNvSpPr/>
      </cdr:nvSpPr>
      <cdr:spPr>
        <a:xfrm xmlns:a="http://schemas.openxmlformats.org/drawingml/2006/main" rot="10800000">
          <a:off x="1508079" y="1679586"/>
          <a:ext cx="107971" cy="180018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0.66425</cdr:x>
      <cdr:y>0.38186</cdr:y>
    </cdr:from>
    <cdr:to>
      <cdr:x>0.68486</cdr:x>
      <cdr:y>0.42233</cdr:y>
    </cdr:to>
    <cdr:sp macro="" textlink="">
      <cdr:nvSpPr>
        <cdr:cNvPr id="17" name="Freccia a sinistra 16">
          <a:extLst xmlns:a="http://schemas.openxmlformats.org/drawingml/2006/main">
            <a:ext uri="{FF2B5EF4-FFF2-40B4-BE49-F238E27FC236}">
              <a16:creationId xmlns:a16="http://schemas.microsoft.com/office/drawing/2014/main" id="{376822EF-476A-4520-BF13-C78906AD2EAD}"/>
            </a:ext>
          </a:extLst>
        </cdr:cNvPr>
        <cdr:cNvSpPr/>
      </cdr:nvSpPr>
      <cdr:spPr>
        <a:xfrm xmlns:a="http://schemas.openxmlformats.org/drawingml/2006/main" rot="10800000" flipH="1">
          <a:off x="3479821" y="1698586"/>
          <a:ext cx="107970" cy="180018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0.6806</cdr:x>
      <cdr:y>0.36688</cdr:y>
    </cdr:from>
    <cdr:to>
      <cdr:x>0.81804</cdr:x>
      <cdr:y>0.42827</cdr:y>
    </cdr:to>
    <cdr:sp macro="" textlink="">
      <cdr:nvSpPr>
        <cdr:cNvPr id="23" name="CasellaDiTesto 1">
          <a:extLst xmlns:a="http://schemas.openxmlformats.org/drawingml/2006/main">
            <a:ext uri="{FF2B5EF4-FFF2-40B4-BE49-F238E27FC236}">
              <a16:creationId xmlns:a16="http://schemas.microsoft.com/office/drawing/2014/main" id="{F082DABC-2E79-43CB-B310-985851128D85}"/>
            </a:ext>
          </a:extLst>
        </cdr:cNvPr>
        <cdr:cNvSpPr txBox="1"/>
      </cdr:nvSpPr>
      <cdr:spPr>
        <a:xfrm xmlns:a="http://schemas.openxmlformats.org/drawingml/2006/main">
          <a:off x="3565484" y="1631946"/>
          <a:ext cx="720014" cy="273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Capacity</a:t>
          </a:r>
        </a:p>
      </cdr:txBody>
    </cdr:sp>
  </cdr:relSizeAnchor>
  <cdr:relSizeAnchor xmlns:cdr="http://schemas.openxmlformats.org/drawingml/2006/chartDrawing">
    <cdr:from>
      <cdr:x>0.13152</cdr:x>
      <cdr:y>0.79086</cdr:y>
    </cdr:from>
    <cdr:to>
      <cdr:x>0.2827</cdr:x>
      <cdr:y>0.8637</cdr:y>
    </cdr:to>
    <cdr:sp macro="" textlink="">
      <cdr:nvSpPr>
        <cdr:cNvPr id="21" name="CasellaDiTesto 1">
          <a:extLst xmlns:a="http://schemas.openxmlformats.org/drawingml/2006/main">
            <a:ext uri="{FF2B5EF4-FFF2-40B4-BE49-F238E27FC236}">
              <a16:creationId xmlns:a16="http://schemas.microsoft.com/office/drawing/2014/main" id="{D424F958-88A6-4623-9E2F-39E857DC9069}"/>
            </a:ext>
          </a:extLst>
        </cdr:cNvPr>
        <cdr:cNvSpPr txBox="1"/>
      </cdr:nvSpPr>
      <cdr:spPr>
        <a:xfrm xmlns:a="http://schemas.openxmlformats.org/drawingml/2006/main">
          <a:off x="688975" y="3517900"/>
          <a:ext cx="792000" cy="32400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chemeClr val="tx1"/>
          </a:solidFill>
          <a:prstDash val="solid"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it-CH" sz="1100">
              <a:solidFill>
                <a:sysClr val="windowText" lastClr="000000"/>
              </a:solidFill>
            </a:rPr>
            <a:t>Measured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662400</xdr:colOff>
      <xdr:row>1</xdr:row>
      <xdr:rowOff>241544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33937B46-5327-4607-874B-DAA599A8A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20000" cy="432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180978</xdr:rowOff>
    </xdr:from>
    <xdr:to>
      <xdr:col>6</xdr:col>
      <xdr:colOff>230400</xdr:colOff>
      <xdr:row>21</xdr:row>
      <xdr:rowOff>170812</xdr:rowOff>
    </xdr:to>
    <xdr:pic>
      <xdr:nvPicPr>
        <xdr:cNvPr id="7" name="Immagine 7">
          <a:extLst>
            <a:ext uri="{FF2B5EF4-FFF2-40B4-BE49-F238E27FC236}">
              <a16:creationId xmlns:a16="http://schemas.microsoft.com/office/drawing/2014/main" id="{CC4D7655-AB6A-4EE8-B2D7-2C031F62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8"/>
          <a:ext cx="3888000" cy="360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16</xdr:row>
      <xdr:rowOff>66675</xdr:rowOff>
    </xdr:from>
    <xdr:to>
      <xdr:col>11</xdr:col>
      <xdr:colOff>561975</xdr:colOff>
      <xdr:row>37</xdr:row>
      <xdr:rowOff>19050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D3F6F764-E9E5-45F8-814E-1C8B22BED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3190875"/>
          <a:ext cx="3248025" cy="395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</xdr:colOff>
      <xdr:row>14</xdr:row>
      <xdr:rowOff>180975</xdr:rowOff>
    </xdr:from>
    <xdr:to>
      <xdr:col>20</xdr:col>
      <xdr:colOff>381000</xdr:colOff>
      <xdr:row>38</xdr:row>
      <xdr:rowOff>57150</xdr:rowOff>
    </xdr:to>
    <xdr:graphicFrame macro="">
      <xdr:nvGraphicFramePr>
        <xdr:cNvPr id="9" name="Grafico 2">
          <a:extLst>
            <a:ext uri="{FF2B5EF4-FFF2-40B4-BE49-F238E27FC236}">
              <a16:creationId xmlns:a16="http://schemas.microsoft.com/office/drawing/2014/main" id="{AFE3046C-11A8-4B4C-B880-3BAC533CA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19050</xdr:colOff>
      <xdr:row>42</xdr:row>
      <xdr:rowOff>161925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4119EA-B627-4DDC-87D5-A19F40AB5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697450" cy="816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0.63698</cdr:x>
      <cdr:y>0.17632</cdr:y>
    </cdr:from>
    <cdr:to>
      <cdr:x>0.94622</cdr:x>
      <cdr:y>0.23297</cdr:y>
    </cdr:to>
    <cdr:sp macro="" textlink="">
      <cdr:nvSpPr>
        <cdr:cNvPr id="3" name="CasellaDiTesto 6"/>
        <cdr:cNvSpPr txBox="1"/>
      </cdr:nvSpPr>
      <cdr:spPr>
        <a:xfrm xmlns:a="http://schemas.openxmlformats.org/drawingml/2006/main">
          <a:off x="3336965" y="784305"/>
          <a:ext cx="1620031" cy="251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FF0066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Elastic Compression</a:t>
          </a:r>
        </a:p>
      </cdr:txBody>
    </cdr:sp>
  </cdr:relSizeAnchor>
  <cdr:relSizeAnchor xmlns:cdr="http://schemas.openxmlformats.org/drawingml/2006/chartDrawing">
    <cdr:from>
      <cdr:x>0.74989</cdr:x>
      <cdr:y>0.14751</cdr:y>
    </cdr:from>
    <cdr:to>
      <cdr:x>0.78425</cdr:x>
      <cdr:y>0.17988</cdr:y>
    </cdr:to>
    <cdr:sp macro="" textlink="">
      <cdr:nvSpPr>
        <cdr:cNvPr id="4" name="Freccia a sinistra 3"/>
        <cdr:cNvSpPr/>
      </cdr:nvSpPr>
      <cdr:spPr>
        <a:xfrm xmlns:a="http://schemas.openxmlformats.org/drawingml/2006/main" rot="5400000">
          <a:off x="3946513" y="638137"/>
          <a:ext cx="143988" cy="180004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0.1315</cdr:x>
      <cdr:y>0.87791</cdr:y>
    </cdr:from>
    <cdr:to>
      <cdr:x>0.27581</cdr:x>
      <cdr:y>0.95075</cdr:y>
    </cdr:to>
    <cdr:sp macro="" textlink="">
      <cdr:nvSpPr>
        <cdr:cNvPr id="5" name="CasellaDiTesto 1"/>
        <cdr:cNvSpPr txBox="1"/>
      </cdr:nvSpPr>
      <cdr:spPr>
        <a:xfrm xmlns:a="http://schemas.openxmlformats.org/drawingml/2006/main">
          <a:off x="688910" y="3905109"/>
          <a:ext cx="756000" cy="32400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rgbClr val="0033CC"/>
          </a:solidFill>
          <a:prstDash val="solid"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it-CH" sz="1100">
              <a:solidFill>
                <a:srgbClr val="0033CC"/>
              </a:solidFill>
            </a:rPr>
            <a:t>Predicted</a:t>
          </a:r>
        </a:p>
      </cdr:txBody>
    </cdr:sp>
  </cdr:relSizeAnchor>
  <cdr:relSizeAnchor xmlns:cdr="http://schemas.openxmlformats.org/drawingml/2006/chartDrawing">
    <cdr:from>
      <cdr:x>0.74749</cdr:x>
      <cdr:y>0.26625</cdr:y>
    </cdr:from>
    <cdr:to>
      <cdr:x>0.78185</cdr:x>
      <cdr:y>0.29862</cdr:y>
    </cdr:to>
    <cdr:sp macro="" textlink="">
      <cdr:nvSpPr>
        <cdr:cNvPr id="11" name="Freccia a sinistra 10">
          <a:extLst xmlns:a="http://schemas.openxmlformats.org/drawingml/2006/main">
            <a:ext uri="{FF2B5EF4-FFF2-40B4-BE49-F238E27FC236}">
              <a16:creationId xmlns:a16="http://schemas.microsoft.com/office/drawing/2014/main" id="{5DFD4549-BCFA-424B-934B-DB26AF78B84A}"/>
            </a:ext>
          </a:extLst>
        </cdr:cNvPr>
        <cdr:cNvSpPr/>
      </cdr:nvSpPr>
      <cdr:spPr>
        <a:xfrm xmlns:a="http://schemas.openxmlformats.org/drawingml/2006/main" rot="5400000">
          <a:off x="3933931" y="1166334"/>
          <a:ext cx="143987" cy="180003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66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0.64223</cdr:x>
      <cdr:y>0.29194</cdr:y>
    </cdr:from>
    <cdr:to>
      <cdr:x>0.92727</cdr:x>
      <cdr:y>0.34905</cdr:y>
    </cdr:to>
    <cdr:sp macro="" textlink="">
      <cdr:nvSpPr>
        <cdr:cNvPr id="18" name="CasellaDiTesto 1">
          <a:extLst xmlns:a="http://schemas.openxmlformats.org/drawingml/2006/main">
            <a:ext uri="{FF2B5EF4-FFF2-40B4-BE49-F238E27FC236}">
              <a16:creationId xmlns:a16="http://schemas.microsoft.com/office/drawing/2014/main" id="{A6BB9FE4-4756-4626-923B-E42D20B30BD4}"/>
            </a:ext>
          </a:extLst>
        </cdr:cNvPr>
        <cdr:cNvSpPr txBox="1"/>
      </cdr:nvSpPr>
      <cdr:spPr>
        <a:xfrm xmlns:a="http://schemas.openxmlformats.org/drawingml/2006/main">
          <a:off x="3364501" y="1298600"/>
          <a:ext cx="1493254" cy="254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FF66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Davisson Criterium</a:t>
          </a:r>
        </a:p>
      </cdr:txBody>
    </cdr:sp>
  </cdr:relSizeAnchor>
  <cdr:relSizeAnchor xmlns:cdr="http://schemas.openxmlformats.org/drawingml/2006/chartDrawing">
    <cdr:from>
      <cdr:x>0.12243</cdr:x>
      <cdr:y>0.43968</cdr:y>
    </cdr:from>
    <cdr:to>
      <cdr:x>0.66531</cdr:x>
      <cdr:y>0.49633</cdr:y>
    </cdr:to>
    <cdr:sp macro="" textlink="">
      <cdr:nvSpPr>
        <cdr:cNvPr id="20" name="CasellaDiTesto 1">
          <a:extLst xmlns:a="http://schemas.openxmlformats.org/drawingml/2006/main">
            <a:ext uri="{FF2B5EF4-FFF2-40B4-BE49-F238E27FC236}">
              <a16:creationId xmlns:a16="http://schemas.microsoft.com/office/drawing/2014/main" id="{EBC504FF-5107-4F87-ABD7-01F36ADEC1A2}"/>
            </a:ext>
          </a:extLst>
        </cdr:cNvPr>
        <cdr:cNvSpPr txBox="1"/>
      </cdr:nvSpPr>
      <cdr:spPr>
        <a:xfrm xmlns:a="http://schemas.openxmlformats.org/drawingml/2006/main">
          <a:off x="641356" y="1955792"/>
          <a:ext cx="2844013" cy="251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it-CH" sz="1100">
              <a:solidFill>
                <a:srgbClr val="0066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Max. Allowable Movement </a:t>
          </a:r>
        </a:p>
      </cdr:txBody>
    </cdr:sp>
  </cdr:relSizeAnchor>
  <cdr:relSizeAnchor xmlns:cdr="http://schemas.openxmlformats.org/drawingml/2006/chartDrawing">
    <cdr:from>
      <cdr:x>0.35879</cdr:x>
      <cdr:y>0.36688</cdr:y>
    </cdr:from>
    <cdr:to>
      <cdr:x>0.48182</cdr:x>
      <cdr:y>0.42827</cdr:y>
    </cdr:to>
    <cdr:sp macro="" textlink="">
      <cdr:nvSpPr>
        <cdr:cNvPr id="14" name="CasellaDiTesto 1">
          <a:extLst xmlns:a="http://schemas.openxmlformats.org/drawingml/2006/main">
            <a:ext uri="{FF2B5EF4-FFF2-40B4-BE49-F238E27FC236}">
              <a16:creationId xmlns:a16="http://schemas.microsoft.com/office/drawing/2014/main" id="{0FC5D1E1-E8C7-40C1-AE85-5262912C7BD1}"/>
            </a:ext>
          </a:extLst>
        </cdr:cNvPr>
        <cdr:cNvSpPr txBox="1"/>
      </cdr:nvSpPr>
      <cdr:spPr>
        <a:xfrm xmlns:a="http://schemas.openxmlformats.org/drawingml/2006/main">
          <a:off x="1879592" y="1631952"/>
          <a:ext cx="644523" cy="273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Shaft</a:t>
          </a:r>
        </a:p>
      </cdr:txBody>
    </cdr:sp>
  </cdr:relSizeAnchor>
  <cdr:relSizeAnchor xmlns:cdr="http://schemas.openxmlformats.org/drawingml/2006/chartDrawing">
    <cdr:from>
      <cdr:x>0.19877</cdr:x>
      <cdr:y>0.36689</cdr:y>
    </cdr:from>
    <cdr:to>
      <cdr:x>0.3218</cdr:x>
      <cdr:y>0.42828</cdr:y>
    </cdr:to>
    <cdr:sp macro="" textlink="">
      <cdr:nvSpPr>
        <cdr:cNvPr id="16" name="CasellaDiTesto 1">
          <a:extLst xmlns:a="http://schemas.openxmlformats.org/drawingml/2006/main">
            <a:ext uri="{FF2B5EF4-FFF2-40B4-BE49-F238E27FC236}">
              <a16:creationId xmlns:a16="http://schemas.microsoft.com/office/drawing/2014/main" id="{385C44EA-91FC-4F7E-BE59-1A243AC6E29B}"/>
            </a:ext>
          </a:extLst>
        </cdr:cNvPr>
        <cdr:cNvSpPr txBox="1"/>
      </cdr:nvSpPr>
      <cdr:spPr>
        <a:xfrm xmlns:a="http://schemas.openxmlformats.org/drawingml/2006/main">
          <a:off x="1041330" y="1631997"/>
          <a:ext cx="644524" cy="2730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Toe</a:t>
          </a:r>
        </a:p>
      </cdr:txBody>
    </cdr:sp>
  </cdr:relSizeAnchor>
  <cdr:relSizeAnchor xmlns:cdr="http://schemas.openxmlformats.org/drawingml/2006/chartDrawing">
    <cdr:from>
      <cdr:x>0.46143</cdr:x>
      <cdr:y>0.37735</cdr:y>
    </cdr:from>
    <cdr:to>
      <cdr:x>0.48205</cdr:x>
      <cdr:y>0.41782</cdr:y>
    </cdr:to>
    <cdr:sp macro="" textlink="">
      <cdr:nvSpPr>
        <cdr:cNvPr id="19" name="Freccia a sinistra 18">
          <a:extLst xmlns:a="http://schemas.openxmlformats.org/drawingml/2006/main">
            <a:ext uri="{FF2B5EF4-FFF2-40B4-BE49-F238E27FC236}">
              <a16:creationId xmlns:a16="http://schemas.microsoft.com/office/drawing/2014/main" id="{61932C7F-8D4F-49B5-BB15-C4EB94DF505B}"/>
            </a:ext>
          </a:extLst>
        </cdr:cNvPr>
        <cdr:cNvSpPr/>
      </cdr:nvSpPr>
      <cdr:spPr>
        <a:xfrm xmlns:a="http://schemas.openxmlformats.org/drawingml/2006/main" rot="10800000">
          <a:off x="2417302" y="1678525"/>
          <a:ext cx="108023" cy="180017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0.27515</cdr:x>
      <cdr:y>0.37973</cdr:y>
    </cdr:from>
    <cdr:to>
      <cdr:x>0.29576</cdr:x>
      <cdr:y>0.4202</cdr:y>
    </cdr:to>
    <cdr:sp macro="" textlink="">
      <cdr:nvSpPr>
        <cdr:cNvPr id="22" name="Freccia a sinistra 21">
          <a:extLst xmlns:a="http://schemas.openxmlformats.org/drawingml/2006/main">
            <a:ext uri="{FF2B5EF4-FFF2-40B4-BE49-F238E27FC236}">
              <a16:creationId xmlns:a16="http://schemas.microsoft.com/office/drawing/2014/main" id="{45127601-5730-4259-9135-024AB2E45749}"/>
            </a:ext>
          </a:extLst>
        </cdr:cNvPr>
        <cdr:cNvSpPr/>
      </cdr:nvSpPr>
      <cdr:spPr>
        <a:xfrm xmlns:a="http://schemas.openxmlformats.org/drawingml/2006/main" rot="10800000">
          <a:off x="1441428" y="1689117"/>
          <a:ext cx="107970" cy="180018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0.68425</cdr:x>
      <cdr:y>0.37972</cdr:y>
    </cdr:from>
    <cdr:to>
      <cdr:x>0.70486</cdr:x>
      <cdr:y>0.42019</cdr:y>
    </cdr:to>
    <cdr:sp macro="" textlink="">
      <cdr:nvSpPr>
        <cdr:cNvPr id="17" name="Freccia a sinistra 16">
          <a:extLst xmlns:a="http://schemas.openxmlformats.org/drawingml/2006/main">
            <a:ext uri="{FF2B5EF4-FFF2-40B4-BE49-F238E27FC236}">
              <a16:creationId xmlns:a16="http://schemas.microsoft.com/office/drawing/2014/main" id="{376822EF-476A-4520-BF13-C78906AD2EAD}"/>
            </a:ext>
          </a:extLst>
        </cdr:cNvPr>
        <cdr:cNvSpPr/>
      </cdr:nvSpPr>
      <cdr:spPr>
        <a:xfrm xmlns:a="http://schemas.openxmlformats.org/drawingml/2006/main" rot="10800000" flipH="1">
          <a:off x="3584615" y="1689055"/>
          <a:ext cx="107970" cy="180018"/>
        </a:xfrm>
        <a:prstGeom xmlns:a="http://schemas.openxmlformats.org/drawingml/2006/main" prst="leftArrow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33CC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it-IT"/>
        </a:p>
      </cdr:txBody>
    </cdr:sp>
  </cdr:relSizeAnchor>
  <cdr:relSizeAnchor xmlns:cdr="http://schemas.openxmlformats.org/drawingml/2006/chartDrawing">
    <cdr:from>
      <cdr:x>0.69878</cdr:x>
      <cdr:y>0.36688</cdr:y>
    </cdr:from>
    <cdr:to>
      <cdr:x>0.83622</cdr:x>
      <cdr:y>0.42827</cdr:y>
    </cdr:to>
    <cdr:sp macro="" textlink="">
      <cdr:nvSpPr>
        <cdr:cNvPr id="23" name="CasellaDiTesto 1">
          <a:extLst xmlns:a="http://schemas.openxmlformats.org/drawingml/2006/main">
            <a:ext uri="{FF2B5EF4-FFF2-40B4-BE49-F238E27FC236}">
              <a16:creationId xmlns:a16="http://schemas.microsoft.com/office/drawing/2014/main" id="{F082DABC-2E79-43CB-B310-985851128D85}"/>
            </a:ext>
          </a:extLst>
        </cdr:cNvPr>
        <cdr:cNvSpPr txBox="1"/>
      </cdr:nvSpPr>
      <cdr:spPr>
        <a:xfrm xmlns:a="http://schemas.openxmlformats.org/drawingml/2006/main">
          <a:off x="3660743" y="1631946"/>
          <a:ext cx="720014" cy="273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CH" sz="1100">
              <a:solidFill>
                <a:srgbClr val="0033C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Capacity</a:t>
          </a:r>
        </a:p>
      </cdr:txBody>
    </cdr:sp>
  </cdr:relSizeAnchor>
  <cdr:relSizeAnchor xmlns:cdr="http://schemas.openxmlformats.org/drawingml/2006/chartDrawing">
    <cdr:from>
      <cdr:x>0.13152</cdr:x>
      <cdr:y>0.79086</cdr:y>
    </cdr:from>
    <cdr:to>
      <cdr:x>0.2827</cdr:x>
      <cdr:y>0.8637</cdr:y>
    </cdr:to>
    <cdr:sp macro="" textlink="">
      <cdr:nvSpPr>
        <cdr:cNvPr id="21" name="CasellaDiTesto 1">
          <a:extLst xmlns:a="http://schemas.openxmlformats.org/drawingml/2006/main">
            <a:ext uri="{FF2B5EF4-FFF2-40B4-BE49-F238E27FC236}">
              <a16:creationId xmlns:a16="http://schemas.microsoft.com/office/drawing/2014/main" id="{D424F958-88A6-4623-9E2F-39E857DC9069}"/>
            </a:ext>
          </a:extLst>
        </cdr:cNvPr>
        <cdr:cNvSpPr txBox="1"/>
      </cdr:nvSpPr>
      <cdr:spPr>
        <a:xfrm xmlns:a="http://schemas.openxmlformats.org/drawingml/2006/main">
          <a:off x="688975" y="3517900"/>
          <a:ext cx="792000" cy="32400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chemeClr val="tx1"/>
          </a:solidFill>
          <a:prstDash val="solid"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it-CH" sz="1100">
              <a:solidFill>
                <a:sysClr val="windowText" lastClr="000000"/>
              </a:solidFill>
            </a:rPr>
            <a:t>Measured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485776</xdr:colOff>
      <xdr:row>7</xdr:row>
      <xdr:rowOff>23811</xdr:rowOff>
    </xdr:from>
    <xdr:to>
      <xdr:col>11</xdr:col>
      <xdr:colOff>581026</xdr:colOff>
      <xdr:row>33</xdr:row>
      <xdr:rowOff>28575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6300204C-8621-427A-A24F-44DCA33910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57149</xdr:colOff>
      <xdr:row>7</xdr:row>
      <xdr:rowOff>23811</xdr:rowOff>
    </xdr:from>
    <xdr:to>
      <xdr:col>23</xdr:col>
      <xdr:colOff>57150</xdr:colOff>
      <xdr:row>33</xdr:row>
      <xdr:rowOff>9525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8881025A-7D7D-4206-9B70-0EC20304FB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20</xdr:col>
      <xdr:colOff>588000</xdr:colOff>
      <xdr:row>29</xdr:row>
      <xdr:rowOff>72921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73EE042A-E1CC-4EA9-87AF-822B9CB3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12780000" cy="558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123827</xdr:colOff>
      <xdr:row>5</xdr:row>
      <xdr:rowOff>76199</xdr:rowOff>
    </xdr:from>
    <xdr:to>
      <xdr:col>14</xdr:col>
      <xdr:colOff>523875</xdr:colOff>
      <xdr:row>33</xdr:row>
      <xdr:rowOff>152400</xdr:rowOff>
    </xdr:to>
    <xdr:graphicFrame macro="">
      <xdr:nvGraphicFramePr>
        <xdr:cNvPr id="5" name="Grafico 2">
          <a:extLst>
            <a:ext uri="{FF2B5EF4-FFF2-40B4-BE49-F238E27FC236}">
              <a16:creationId xmlns:a16="http://schemas.microsoft.com/office/drawing/2014/main" id="{5E4CDBCF-8395-4C36-94ED-B38B10399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590551</xdr:colOff>
      <xdr:row>5</xdr:row>
      <xdr:rowOff>57150</xdr:rowOff>
    </xdr:from>
    <xdr:to>
      <xdr:col>21</xdr:col>
      <xdr:colOff>428625</xdr:colOff>
      <xdr:row>33</xdr:row>
      <xdr:rowOff>95250</xdr:rowOff>
    </xdr:to>
    <xdr:graphicFrame macro="">
      <xdr:nvGraphicFramePr>
        <xdr:cNvPr id="6" name="Grafico 2064">
          <a:extLst>
            <a:ext uri="{FF2B5EF4-FFF2-40B4-BE49-F238E27FC236}">
              <a16:creationId xmlns:a16="http://schemas.microsoft.com/office/drawing/2014/main" id="{9E8F0F8D-01D5-4F7A-9EB1-48FD266D7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0.58639</cdr:x>
      <cdr:y>0.13439</cdr:y>
    </cdr:from>
    <cdr:to>
      <cdr:x>0.73294</cdr:x>
      <cdr:y>0.17431</cdr:y>
    </cdr:to>
    <cdr:sp macro="" textlink="">
      <cdr:nvSpPr>
        <cdr:cNvPr id="5" name="Text Box 2">
          <a:extLst xmlns:a="http://schemas.openxmlformats.org/drawingml/2006/main">
            <a:ext uri="{FF2B5EF4-FFF2-40B4-BE49-F238E27FC236}">
              <a16:creationId xmlns:a16="http://schemas.microsoft.com/office/drawing/2014/main" id="{2C7CCA32-6B17-4FDE-B1F0-9CC5142164C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36850" y="727075"/>
          <a:ext cx="683985" cy="21600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chemeClr val="tx1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GB" sz="925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Measured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0.60866</cdr:x>
      <cdr:y>0.12471</cdr:y>
    </cdr:from>
    <cdr:to>
      <cdr:x>0.94189</cdr:x>
      <cdr:y>0.26543</cdr:y>
    </cdr:to>
    <cdr:sp macro="" textlink="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7CC01F16-7069-4D19-81D2-356AA6C386D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8712" y="669931"/>
          <a:ext cx="1368000" cy="75600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chemeClr val="tx1"/>
          </a:solidFill>
          <a:prstDash val="sysDot"/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from q</a:t>
          </a:r>
          <a:r>
            <a:rPr lang="en-GB" sz="1100" b="0" i="0" u="none" strike="noStrike" baseline="-25000">
              <a:solidFill>
                <a:schemeClr val="tx1"/>
              </a:solidFill>
              <a:latin typeface="Tahoma"/>
              <a:ea typeface="Tahoma"/>
              <a:cs typeface="Tahoma"/>
            </a:rPr>
            <a:t>c </a:t>
          </a:r>
          <a:r>
            <a:rPr lang="en-GB" sz="1000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derived</a:t>
          </a:r>
        </a:p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If q</a:t>
          </a:r>
          <a:r>
            <a:rPr lang="en-GB" sz="1200" b="0" i="0" u="none" strike="noStrike" baseline="-25000">
              <a:solidFill>
                <a:schemeClr val="tx1"/>
              </a:solidFill>
              <a:latin typeface="Tahoma"/>
              <a:ea typeface="Tahoma"/>
              <a:cs typeface="Tahoma"/>
            </a:rPr>
            <a:t>c</a:t>
          </a:r>
          <a:r>
            <a:rPr lang="en-GB" sz="1000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&lt;1.5MPa, f</a:t>
          </a:r>
          <a:r>
            <a:rPr lang="en-GB" sz="1200" b="0" i="0" u="none" strike="noStrike" baseline="-25000">
              <a:solidFill>
                <a:schemeClr val="tx1"/>
              </a:solidFill>
              <a:latin typeface="Tahoma"/>
              <a:ea typeface="Tahoma"/>
              <a:cs typeface="Tahoma"/>
            </a:rPr>
            <a:t>s</a:t>
          </a:r>
          <a:r>
            <a:rPr lang="en-GB" sz="1000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=q</a:t>
          </a:r>
          <a:r>
            <a:rPr lang="en-GB" sz="1200" b="0" i="0" u="none" strike="noStrike" baseline="-25000">
              <a:solidFill>
                <a:schemeClr val="tx1"/>
              </a:solidFill>
              <a:latin typeface="Tahoma"/>
              <a:ea typeface="Tahoma"/>
              <a:cs typeface="Tahoma"/>
            </a:rPr>
            <a:t>c</a:t>
          </a:r>
          <a:r>
            <a:rPr lang="en-GB" sz="1000" b="0" i="0" u="none" strike="noStrike" baseline="30000">
              <a:solidFill>
                <a:schemeClr val="tx1"/>
              </a:solidFill>
              <a:latin typeface="Tahoma"/>
              <a:ea typeface="Tahoma"/>
              <a:cs typeface="Tahoma"/>
            </a:rPr>
            <a:t>0.4</a:t>
          </a:r>
        </a:p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chemeClr val="tx1"/>
              </a:solidFill>
              <a:latin typeface="Tahoma"/>
              <a:ea typeface="Tahoma"/>
              <a:cs typeface="Tahoma"/>
            </a:rPr>
            <a:t>otherwise       </a:t>
          </a:r>
          <a:r>
            <a:rPr kumimoji="0" lang="en-GB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f</a:t>
          </a:r>
          <a:r>
            <a:rPr kumimoji="0" lang="en-GB" sz="1200" b="0" i="0" u="none" strike="noStrike" kern="0" cap="none" spc="0" normalizeH="0" baseline="-2500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s</a:t>
          </a:r>
          <a:r>
            <a:rPr kumimoji="0" lang="en-GB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=q</a:t>
          </a:r>
          <a:r>
            <a:rPr kumimoji="0" lang="en-GB" sz="1200" b="0" i="0" u="none" strike="noStrike" kern="0" cap="none" spc="0" normalizeH="0" baseline="-2500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c</a:t>
          </a:r>
          <a:r>
            <a:rPr kumimoji="0" lang="en-GB" sz="1000" b="0" i="0" u="none" strike="noStrike" kern="0" cap="none" spc="0" normalizeH="0" baseline="3000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0.45</a:t>
          </a:r>
        </a:p>
        <a:p xmlns:a="http://schemas.openxmlformats.org/drawingml/2006/main">
          <a:pPr algn="l" rtl="0">
            <a:defRPr sz="1000"/>
          </a:pPr>
          <a:r>
            <a:rPr kumimoji="0" lang="en-GB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both f</a:t>
          </a:r>
          <a:r>
            <a:rPr kumimoji="0" lang="en-GB" sz="1200" b="0" i="0" u="none" strike="noStrike" kern="0" cap="none" spc="0" normalizeH="0" baseline="-2500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s</a:t>
          </a:r>
          <a:r>
            <a:rPr kumimoji="0" lang="en-GB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 &amp;q</a:t>
          </a:r>
          <a:r>
            <a:rPr kumimoji="0" lang="en-GB" sz="1200" b="0" i="0" u="none" strike="noStrike" kern="0" cap="none" spc="0" normalizeH="0" baseline="-2500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c</a:t>
          </a:r>
          <a:r>
            <a:rPr kumimoji="0" lang="en-GB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ahoma"/>
              <a:ea typeface="Tahoma"/>
              <a:cs typeface="Tahoma"/>
            </a:rPr>
            <a:t> are in kPa</a:t>
          </a:r>
          <a:endParaRPr lang="en-GB" sz="1000" b="0" i="0" u="none" strike="noStrike" baseline="0">
            <a:solidFill>
              <a:schemeClr val="tx1"/>
            </a:solidFill>
            <a:latin typeface="Tahoma"/>
            <a:ea typeface="Tahoma"/>
            <a:cs typeface="Tahoma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5</xdr:row>
      <xdr:rowOff>19050</xdr:rowOff>
    </xdr:from>
    <xdr:to>
      <xdr:col>11</xdr:col>
      <xdr:colOff>104773</xdr:colOff>
      <xdr:row>33</xdr:row>
      <xdr:rowOff>95251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DF7934A3-474C-40E8-9871-46168810E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</xdr:row>
      <xdr:rowOff>9525</xdr:rowOff>
    </xdr:from>
    <xdr:to>
      <xdr:col>18</xdr:col>
      <xdr:colOff>400048</xdr:colOff>
      <xdr:row>33</xdr:row>
      <xdr:rowOff>85726</xdr:rowOff>
    </xdr:to>
    <xdr:graphicFrame macro="">
      <xdr:nvGraphicFramePr>
        <xdr:cNvPr id="5" name="Grafico 2">
          <a:extLst>
            <a:ext uri="{FF2B5EF4-FFF2-40B4-BE49-F238E27FC236}">
              <a16:creationId xmlns:a16="http://schemas.microsoft.com/office/drawing/2014/main" id="{19D00F64-703E-453D-88CF-2278C0FD6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Melide%20(Romantica,%202016)/Foglio%20sinottico%20(Romantica-02.03.2016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Greta%20&amp;%20Company/Laurea%20Magistrale/Madagascar/Greta/Foglio%20sinottico%20(Madagascar,%2015.07.2020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Grancia%20(Riccardo,%202018)/Foglio%20sinottico%20(Grancia,%2026.07.2018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Araquari%20(Pile%20Capacity%20Prediction,%202015)/Pile%20Capacity%20Prediction%20(Araquari,166.06.2016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Santa%20Cruz%20(Santa%20Cruz%20-Pile%20%20Capacity%20Prediction%202017/Synoptic%20Sheet%20(%20A3%20-Santa%20Cruz,%2010.05.2017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Calzolari/Gonzaga%20(Via%20dell'Oca,%202014)/Synoptic%20Sheet%20-Gonzaga,%2005.02.201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Pali%20(database%20capacit&#224;)/Sandpoint/Synoptic%20Spreadsheet%20(Sandpoint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Pali%20pref.%20'04/Vigano%20San%20Martino%20(BG,%202013)/Vigano%20S.%20Martino%20(Elaborazioni,%20%2003.04.2014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Pali%20pref.%20'04/Sarnico%20(2019)/Foglio%20Sinottico%20(Riva%20Ferretti,%20Sarnico%20(BG),%20Pali%20di%20prova,%20Note%20di%20commento-22.06.202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oogle Map"/>
      <sheetName val="Geology  Map"/>
      <sheetName val="Geology (Prof. E. Dal Vesco)"/>
      <sheetName val="Lithological Section (USN)"/>
      <sheetName val="Site investigation Layout (CSD)"/>
      <sheetName val="Borehole S.5"/>
      <sheetName val="S.5 (Core Sample Drilling)"/>
      <sheetName val="Lithological Section C-C (CSD)"/>
      <sheetName val="Lab. Analysis (CSD)"/>
      <sheetName val="Seismic Tomography Layout"/>
      <sheetName val="Seismic Tomography - L1"/>
      <sheetName val="Seismic Tomography - L4"/>
      <sheetName val="Sesismic Tomography - L5"/>
      <sheetName val="DPSH 1A"/>
      <sheetName val="SPT-DPSH Conversion Method"/>
      <sheetName val="DPSH 1A (Data processing)"/>
      <sheetName val="Virtual CPTu (From DPSH 1A)"/>
      <sheetName val="Virtual SPT (from DPSH 1A)"/>
      <sheetName val=" qc  Plots"/>
      <sheetName val=" PHI, M, Vs Plots"/>
      <sheetName val="Pile Capacity CPT Based"/>
      <sheetName val="LCPC Method"/>
      <sheetName val="Togliani Method"/>
      <sheetName val="Bored Pile Capacity (0.88-1.3m)"/>
      <sheetName val="Bored Pile Capacity (0.88-PDA)"/>
      <sheetName val="Load-Movement Prediction"/>
      <sheetName val="Load- Movement Curve (0.88m)"/>
      <sheetName val="Load- Movement Curve (1.3m)"/>
      <sheetName val=" Bored Pile Capacity (L. 30m)"/>
      <sheetName val="Load- Movement Curve I (0.88m)"/>
      <sheetName val="Load- Movement  Curve I (1.3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3">
          <cell r="Q43"/>
          <cell r="R43"/>
          <cell r="T43"/>
          <cell r="U43"/>
        </row>
        <row r="44">
          <cell r="Q44"/>
          <cell r="R44"/>
          <cell r="T44"/>
          <cell r="U44"/>
        </row>
        <row r="45">
          <cell r="Q45"/>
          <cell r="R45"/>
          <cell r="T45"/>
          <cell r="U45"/>
        </row>
        <row r="46">
          <cell r="Q46"/>
          <cell r="R46"/>
          <cell r="T46"/>
          <cell r="U46"/>
        </row>
        <row r="47">
          <cell r="Q47"/>
          <cell r="R47"/>
          <cell r="T47"/>
          <cell r="U47"/>
        </row>
        <row r="48">
          <cell r="Q48"/>
          <cell r="R48"/>
          <cell r="T48"/>
          <cell r="U48"/>
        </row>
        <row r="49">
          <cell r="Q49"/>
          <cell r="R49"/>
          <cell r="T49"/>
          <cell r="U49"/>
        </row>
        <row r="50">
          <cell r="Q50"/>
          <cell r="R50"/>
          <cell r="T50"/>
          <cell r="U50"/>
        </row>
        <row r="51">
          <cell r="Q51"/>
          <cell r="R51"/>
          <cell r="T51"/>
          <cell r="U51"/>
        </row>
        <row r="52">
          <cell r="Q52"/>
          <cell r="R52"/>
          <cell r="T52"/>
          <cell r="U52"/>
        </row>
        <row r="53">
          <cell r="Q53"/>
          <cell r="R53"/>
          <cell r="T53"/>
          <cell r="U53"/>
        </row>
        <row r="54">
          <cell r="Q54"/>
          <cell r="R54"/>
          <cell r="T54"/>
          <cell r="U54"/>
        </row>
        <row r="55">
          <cell r="Q55"/>
          <cell r="R55"/>
          <cell r="T55"/>
          <cell r="U55"/>
        </row>
        <row r="56">
          <cell r="Q56"/>
          <cell r="R56"/>
          <cell r="T56"/>
          <cell r="U56"/>
        </row>
        <row r="57">
          <cell r="Q57"/>
          <cell r="R57"/>
          <cell r="T57"/>
          <cell r="U57"/>
        </row>
        <row r="58">
          <cell r="Q58"/>
          <cell r="R58"/>
          <cell r="T58"/>
          <cell r="U58"/>
        </row>
        <row r="59">
          <cell r="Q59"/>
          <cell r="R59"/>
          <cell r="T59"/>
          <cell r="U59"/>
        </row>
        <row r="60">
          <cell r="Q60"/>
          <cell r="R60"/>
          <cell r="T60"/>
          <cell r="U60"/>
        </row>
        <row r="61">
          <cell r="Q61"/>
          <cell r="R61"/>
          <cell r="T61"/>
          <cell r="U61"/>
        </row>
        <row r="62">
          <cell r="Q62"/>
          <cell r="R62"/>
          <cell r="T62"/>
          <cell r="U62"/>
        </row>
        <row r="63">
          <cell r="Q63"/>
          <cell r="R63"/>
          <cell r="T63"/>
          <cell r="U63"/>
        </row>
        <row r="64">
          <cell r="Q64"/>
          <cell r="R64"/>
          <cell r="T64"/>
          <cell r="U64"/>
        </row>
        <row r="65">
          <cell r="T65"/>
          <cell r="U65"/>
        </row>
        <row r="66">
          <cell r="T66"/>
          <cell r="U66"/>
        </row>
        <row r="67">
          <cell r="T67"/>
          <cell r="U67"/>
        </row>
        <row r="68">
          <cell r="T68"/>
          <cell r="U68"/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di intervento"/>
      <sheetName val="Antananarivo-Geologia&amp;Idrologia"/>
      <sheetName val="Antananarivo-Geotecnica"/>
      <sheetName val="Layout Indagini"/>
      <sheetName val="PMT"/>
      <sheetName val="SPT"/>
      <sheetName val="CPTu"/>
      <sheetName val="Affidabilità prove in situ"/>
      <sheetName val="SPR01 (PMT)"/>
      <sheetName val="Pl &amp; Em (Grafici base)"/>
      <sheetName val="PMT (Parametri)"/>
      <sheetName val="PMT (Elaborazioni Greta)"/>
      <sheetName val="SC (SPT)"/>
      <sheetName val="SPT (Elaborazione Greta)"/>
      <sheetName val="CPTu1 (Basic-CPeT-IT)"/>
      <sheetName val="CPTu1 (Parameters-CPTeT-IT)"/>
      <sheetName val="CPTu2 (Basic-CPTeT-IT)"/>
      <sheetName val="CPTu2 (Parameters-CPTeT-IT)"/>
      <sheetName val="CPTu3 (Basic-CPTeT-IT)"/>
      <sheetName val="CPTu3 (Parameters-CPTeT-IT)"/>
      <sheetName val="CPTu4 Basic (CPTe.IT)"/>
      <sheetName val="CPTu4 Parameters (CPTeT-IT)"/>
      <sheetName val="CPTu4 (Elaborazione Greta)"/>
      <sheetName val="CPTu (Grafici Base)"/>
      <sheetName val="qc, qc equivalenti"/>
      <sheetName val="Comportamento suoli"/>
      <sheetName val="CPTu, SPT, PMT (Confronti)"/>
      <sheetName val="OCR, su, M"/>
      <sheetName val="Limiti di Atterberg"/>
      <sheetName val="Phi &amp; PI"/>
      <sheetName val="Phi, FC, ID"/>
      <sheetName val="Gamma,Vs"/>
      <sheetName val="u2, k, Bq"/>
      <sheetName val="Analogia CPTu- Pali"/>
      <sheetName val="Pali Triv.(Bentonite&amp;Polimeri)"/>
      <sheetName val="Metodo Beta(FHWA, Phi da CPTu4)"/>
      <sheetName val="LCPC Method"/>
      <sheetName val="CPTu4 (LCPC)"/>
      <sheetName val="KTRI Method"/>
      <sheetName val="CPTu4 (KTRI)"/>
      <sheetName val="Togliani Methods"/>
      <sheetName val="Togliani (qc&amp;Rf)"/>
      <sheetName val="Togliani (qc&amp;KG)"/>
      <sheetName val="Unicone (Mod. Niazi&amp;Mayne)"/>
      <sheetName val="PMT (Tabelle Pali)"/>
      <sheetName val="PMT (Attrito lat. Pali)"/>
      <sheetName val="Bustamante (PMT)"/>
      <sheetName val="Decourt et al. (SPT)"/>
      <sheetName val="Togliani (qc&amp;KG-Pref.TC)"/>
      <sheetName val="Togliani (qc&amp;kG-DDP)"/>
      <sheetName val="Confronto Capacità"/>
      <sheetName val="Compressione elastica"/>
      <sheetName val="Carico-Movimento"/>
      <sheetName val="Bibliografia"/>
      <sheetName val="Prove di carico statiche"/>
      <sheetName val="Sarnico (Italia, 2020)"/>
      <sheetName val="Sarnico I (Italia, 2020)"/>
      <sheetName val="Sarnico II (Italia, 2020)"/>
      <sheetName val="Davisson, Decourt Crteria"/>
      <sheetName val="Sarnico III (Italia, 2020)"/>
      <sheetName val="Sarnico IV (Italia, 2020)"/>
      <sheetName val="Prove di carico dinamiche"/>
      <sheetName val="Drill Displacement Piles"/>
      <sheetName val="Agno Svizzera, 2019-Layout pali"/>
      <sheetName val="Agno (Svizzera, 2019-PP7)"/>
      <sheetName val="Agno (Svizzera, 2019-PP8)"/>
      <sheetName val="Agno (Svizzera, 2019-PDA PP8)"/>
      <sheetName val="Agno (Svizzera, 2019-CAPWAP)"/>
      <sheetName val="Affinità CPTu- Pal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A3">
            <v>1</v>
          </cell>
          <cell r="B3">
            <v>1.61</v>
          </cell>
        </row>
        <row r="4">
          <cell r="A4">
            <v>1.01</v>
          </cell>
          <cell r="B4">
            <v>1.53</v>
          </cell>
        </row>
        <row r="5">
          <cell r="A5">
            <v>1.02</v>
          </cell>
          <cell r="B5">
            <v>1.49</v>
          </cell>
        </row>
        <row r="6">
          <cell r="A6">
            <v>1.03</v>
          </cell>
          <cell r="B6">
            <v>1.48</v>
          </cell>
        </row>
        <row r="7">
          <cell r="A7">
            <v>1.04</v>
          </cell>
          <cell r="B7">
            <v>1.47</v>
          </cell>
        </row>
        <row r="8">
          <cell r="A8">
            <v>1.05</v>
          </cell>
          <cell r="B8">
            <v>1.46</v>
          </cell>
        </row>
        <row r="9">
          <cell r="A9">
            <v>1.06</v>
          </cell>
          <cell r="B9">
            <v>1.42</v>
          </cell>
        </row>
        <row r="10">
          <cell r="A10">
            <v>1.07</v>
          </cell>
          <cell r="B10">
            <v>1.41</v>
          </cell>
        </row>
        <row r="11">
          <cell r="A11">
            <v>1.08</v>
          </cell>
          <cell r="B11">
            <v>1.39</v>
          </cell>
        </row>
        <row r="12">
          <cell r="A12">
            <v>1.0900000000000001</v>
          </cell>
          <cell r="B12">
            <v>1.4</v>
          </cell>
        </row>
        <row r="13">
          <cell r="A13">
            <v>1.1000000000000001</v>
          </cell>
          <cell r="B13">
            <v>1.39</v>
          </cell>
        </row>
        <row r="14">
          <cell r="A14">
            <v>1.1100000000000001</v>
          </cell>
          <cell r="B14">
            <v>1.39</v>
          </cell>
        </row>
        <row r="15">
          <cell r="A15">
            <v>1.1200000000000001</v>
          </cell>
          <cell r="B15">
            <v>1.49</v>
          </cell>
        </row>
        <row r="16">
          <cell r="A16">
            <v>1.1299999999999999</v>
          </cell>
          <cell r="B16">
            <v>1.84</v>
          </cell>
        </row>
        <row r="17">
          <cell r="A17">
            <v>1.1399999999999999</v>
          </cell>
          <cell r="B17">
            <v>2.2599999999999998</v>
          </cell>
        </row>
        <row r="18">
          <cell r="A18">
            <v>1.1499999999999999</v>
          </cell>
          <cell r="B18">
            <v>2.5099999999999998</v>
          </cell>
        </row>
        <row r="19">
          <cell r="A19">
            <v>1.1599999999999999</v>
          </cell>
          <cell r="B19">
            <v>3.03</v>
          </cell>
        </row>
        <row r="20">
          <cell r="A20">
            <v>1.17</v>
          </cell>
          <cell r="B20">
            <v>3.56</v>
          </cell>
        </row>
        <row r="21">
          <cell r="A21">
            <v>1.18</v>
          </cell>
          <cell r="B21">
            <v>3.67</v>
          </cell>
        </row>
        <row r="22">
          <cell r="A22">
            <v>1.19</v>
          </cell>
          <cell r="B22">
            <v>3.61</v>
          </cell>
        </row>
        <row r="23">
          <cell r="A23">
            <v>1.2</v>
          </cell>
          <cell r="B23">
            <v>3.45</v>
          </cell>
        </row>
        <row r="24">
          <cell r="A24">
            <v>1.21</v>
          </cell>
          <cell r="B24">
            <v>3.41</v>
          </cell>
        </row>
        <row r="25">
          <cell r="A25">
            <v>1.22</v>
          </cell>
          <cell r="B25">
            <v>3.37</v>
          </cell>
        </row>
        <row r="26">
          <cell r="A26">
            <v>1.23</v>
          </cell>
          <cell r="B26">
            <v>3.41</v>
          </cell>
        </row>
        <row r="27">
          <cell r="A27">
            <v>1.24</v>
          </cell>
          <cell r="B27">
            <v>3.26</v>
          </cell>
        </row>
        <row r="28">
          <cell r="A28">
            <v>1.25</v>
          </cell>
          <cell r="B28">
            <v>3.21</v>
          </cell>
        </row>
        <row r="29">
          <cell r="A29">
            <v>1.26</v>
          </cell>
          <cell r="B29">
            <v>3.03</v>
          </cell>
        </row>
        <row r="30">
          <cell r="A30">
            <v>1.27</v>
          </cell>
          <cell r="B30">
            <v>3.07</v>
          </cell>
        </row>
        <row r="31">
          <cell r="A31">
            <v>1.28</v>
          </cell>
          <cell r="B31">
            <v>3.3</v>
          </cell>
        </row>
        <row r="32">
          <cell r="A32">
            <v>1.29</v>
          </cell>
          <cell r="B32">
            <v>3.19</v>
          </cell>
        </row>
        <row r="33">
          <cell r="A33">
            <v>1.3</v>
          </cell>
          <cell r="B33">
            <v>2.92</v>
          </cell>
        </row>
        <row r="34">
          <cell r="A34">
            <v>1.31</v>
          </cell>
          <cell r="B34">
            <v>2.73</v>
          </cell>
        </row>
        <row r="35">
          <cell r="A35">
            <v>1.32</v>
          </cell>
          <cell r="B35">
            <v>2.48</v>
          </cell>
        </row>
        <row r="36">
          <cell r="A36">
            <v>1.33</v>
          </cell>
          <cell r="B36">
            <v>2.5299999999999998</v>
          </cell>
        </row>
        <row r="37">
          <cell r="A37">
            <v>1.34</v>
          </cell>
          <cell r="B37">
            <v>2.6</v>
          </cell>
        </row>
        <row r="38">
          <cell r="A38">
            <v>1.35</v>
          </cell>
          <cell r="B38">
            <v>2.61</v>
          </cell>
        </row>
        <row r="39">
          <cell r="A39">
            <v>1.36</v>
          </cell>
          <cell r="B39">
            <v>2.69</v>
          </cell>
        </row>
        <row r="40">
          <cell r="A40">
            <v>1.37</v>
          </cell>
          <cell r="B40">
            <v>2.73</v>
          </cell>
        </row>
        <row r="41">
          <cell r="A41">
            <v>1.38</v>
          </cell>
          <cell r="B41">
            <v>2.75</v>
          </cell>
        </row>
        <row r="42">
          <cell r="A42">
            <v>1.39</v>
          </cell>
          <cell r="B42">
            <v>2.54</v>
          </cell>
        </row>
        <row r="43">
          <cell r="A43">
            <v>1.4</v>
          </cell>
          <cell r="B43">
            <v>2.39</v>
          </cell>
        </row>
        <row r="44">
          <cell r="A44">
            <v>1.41</v>
          </cell>
          <cell r="B44">
            <v>2.35</v>
          </cell>
        </row>
        <row r="45">
          <cell r="A45">
            <v>1.42</v>
          </cell>
          <cell r="B45">
            <v>2.2400000000000002</v>
          </cell>
        </row>
        <row r="46">
          <cell r="A46">
            <v>1.43</v>
          </cell>
          <cell r="B46">
            <v>2.12</v>
          </cell>
        </row>
        <row r="47">
          <cell r="A47">
            <v>1.44</v>
          </cell>
          <cell r="B47">
            <v>2.0099999999999998</v>
          </cell>
        </row>
        <row r="48">
          <cell r="A48">
            <v>1.45</v>
          </cell>
          <cell r="B48">
            <v>1.94</v>
          </cell>
        </row>
        <row r="49">
          <cell r="A49">
            <v>1.46</v>
          </cell>
          <cell r="B49">
            <v>1.86</v>
          </cell>
        </row>
        <row r="50">
          <cell r="A50">
            <v>1.47</v>
          </cell>
          <cell r="B50">
            <v>1.71</v>
          </cell>
        </row>
        <row r="51">
          <cell r="A51">
            <v>1.48</v>
          </cell>
          <cell r="B51">
            <v>1.65</v>
          </cell>
        </row>
        <row r="52">
          <cell r="A52">
            <v>1.49</v>
          </cell>
          <cell r="B52">
            <v>1.53</v>
          </cell>
        </row>
        <row r="53">
          <cell r="A53">
            <v>1.5</v>
          </cell>
          <cell r="B53">
            <v>1.48</v>
          </cell>
        </row>
        <row r="54">
          <cell r="A54">
            <v>1.51</v>
          </cell>
          <cell r="B54">
            <v>1.39</v>
          </cell>
        </row>
        <row r="55">
          <cell r="A55">
            <v>1.52</v>
          </cell>
          <cell r="B55">
            <v>1.35</v>
          </cell>
        </row>
        <row r="56">
          <cell r="A56">
            <v>1.53</v>
          </cell>
          <cell r="B56">
            <v>1.32</v>
          </cell>
        </row>
        <row r="57">
          <cell r="A57">
            <v>1.54</v>
          </cell>
          <cell r="B57">
            <v>1.27</v>
          </cell>
        </row>
        <row r="58">
          <cell r="A58">
            <v>1.55</v>
          </cell>
          <cell r="B58">
            <v>1.22</v>
          </cell>
        </row>
        <row r="59">
          <cell r="A59">
            <v>1.56</v>
          </cell>
          <cell r="B59">
            <v>1.2</v>
          </cell>
        </row>
        <row r="60">
          <cell r="A60">
            <v>1.57</v>
          </cell>
          <cell r="B60">
            <v>1.17</v>
          </cell>
        </row>
        <row r="61">
          <cell r="A61">
            <v>1.58</v>
          </cell>
          <cell r="B61">
            <v>1.1399999999999999</v>
          </cell>
        </row>
        <row r="62">
          <cell r="A62">
            <v>1.59</v>
          </cell>
          <cell r="B62">
            <v>1.1299999999999999</v>
          </cell>
        </row>
        <row r="63">
          <cell r="A63">
            <v>1.6</v>
          </cell>
          <cell r="B63">
            <v>1.1100000000000001</v>
          </cell>
        </row>
        <row r="64">
          <cell r="A64">
            <v>1.61</v>
          </cell>
          <cell r="B64">
            <v>0.76</v>
          </cell>
        </row>
        <row r="65">
          <cell r="A65">
            <v>1.62</v>
          </cell>
          <cell r="B65">
            <v>1.05</v>
          </cell>
        </row>
        <row r="66">
          <cell r="A66">
            <v>1.63</v>
          </cell>
          <cell r="B66">
            <v>1.04</v>
          </cell>
        </row>
        <row r="67">
          <cell r="A67">
            <v>1.64</v>
          </cell>
          <cell r="B67">
            <v>1.04</v>
          </cell>
        </row>
        <row r="68">
          <cell r="A68">
            <v>1.65</v>
          </cell>
          <cell r="B68">
            <v>1.03</v>
          </cell>
        </row>
        <row r="69">
          <cell r="A69">
            <v>1.66</v>
          </cell>
          <cell r="B69">
            <v>1.03</v>
          </cell>
        </row>
        <row r="70">
          <cell r="A70">
            <v>1.67</v>
          </cell>
          <cell r="B70">
            <v>1.04</v>
          </cell>
        </row>
        <row r="71">
          <cell r="A71">
            <v>1.68</v>
          </cell>
          <cell r="B71">
            <v>1.05</v>
          </cell>
        </row>
        <row r="72">
          <cell r="A72">
            <v>1.69</v>
          </cell>
          <cell r="B72">
            <v>1.05</v>
          </cell>
        </row>
        <row r="73">
          <cell r="A73">
            <v>1.7</v>
          </cell>
          <cell r="B73">
            <v>1.05</v>
          </cell>
        </row>
        <row r="74">
          <cell r="A74">
            <v>1.71</v>
          </cell>
          <cell r="B74">
            <v>1.05</v>
          </cell>
        </row>
        <row r="75">
          <cell r="A75">
            <v>1.72</v>
          </cell>
          <cell r="B75">
            <v>1.05</v>
          </cell>
        </row>
        <row r="76">
          <cell r="A76">
            <v>1.73</v>
          </cell>
          <cell r="B76">
            <v>1.05</v>
          </cell>
        </row>
        <row r="77">
          <cell r="A77">
            <v>1.74</v>
          </cell>
          <cell r="B77">
            <v>1.05</v>
          </cell>
        </row>
        <row r="78">
          <cell r="A78">
            <v>1.75</v>
          </cell>
          <cell r="B78">
            <v>1.05</v>
          </cell>
        </row>
        <row r="79">
          <cell r="A79">
            <v>1.76</v>
          </cell>
          <cell r="B79">
            <v>1.05</v>
          </cell>
        </row>
        <row r="80">
          <cell r="A80">
            <v>1.77</v>
          </cell>
          <cell r="B80">
            <v>1.02</v>
          </cell>
        </row>
        <row r="81">
          <cell r="A81">
            <v>1.78</v>
          </cell>
          <cell r="B81">
            <v>1.03</v>
          </cell>
        </row>
        <row r="82">
          <cell r="A82">
            <v>1.79</v>
          </cell>
          <cell r="B82">
            <v>1.04</v>
          </cell>
        </row>
        <row r="83">
          <cell r="A83">
            <v>1.8</v>
          </cell>
          <cell r="B83">
            <v>1.05</v>
          </cell>
        </row>
        <row r="84">
          <cell r="A84">
            <v>1.81</v>
          </cell>
          <cell r="B84">
            <v>1.05</v>
          </cell>
        </row>
        <row r="85">
          <cell r="A85">
            <v>1.82</v>
          </cell>
          <cell r="B85">
            <v>1.04</v>
          </cell>
        </row>
        <row r="86">
          <cell r="A86">
            <v>1.83</v>
          </cell>
          <cell r="B86">
            <v>1.03</v>
          </cell>
        </row>
        <row r="87">
          <cell r="A87">
            <v>1.84</v>
          </cell>
          <cell r="B87">
            <v>1.01</v>
          </cell>
        </row>
        <row r="88">
          <cell r="A88">
            <v>1.85</v>
          </cell>
          <cell r="B88">
            <v>0.99</v>
          </cell>
        </row>
        <row r="89">
          <cell r="A89">
            <v>1.86</v>
          </cell>
          <cell r="B89">
            <v>0.99</v>
          </cell>
        </row>
        <row r="90">
          <cell r="A90">
            <v>1.87</v>
          </cell>
          <cell r="B90">
            <v>0.97</v>
          </cell>
        </row>
        <row r="91">
          <cell r="A91">
            <v>1.88</v>
          </cell>
          <cell r="B91">
            <v>0.97</v>
          </cell>
        </row>
        <row r="92">
          <cell r="A92">
            <v>1.89</v>
          </cell>
          <cell r="B92">
            <v>0.96</v>
          </cell>
        </row>
        <row r="93">
          <cell r="A93">
            <v>1.9</v>
          </cell>
          <cell r="B93">
            <v>0.96</v>
          </cell>
        </row>
        <row r="94">
          <cell r="A94">
            <v>1.91</v>
          </cell>
          <cell r="B94">
            <v>0.99</v>
          </cell>
        </row>
        <row r="95">
          <cell r="A95">
            <v>1.92</v>
          </cell>
          <cell r="B95">
            <v>0.99</v>
          </cell>
        </row>
        <row r="96">
          <cell r="A96">
            <v>1.93</v>
          </cell>
          <cell r="B96">
            <v>1.01</v>
          </cell>
        </row>
        <row r="97">
          <cell r="A97">
            <v>1.94</v>
          </cell>
          <cell r="B97">
            <v>1</v>
          </cell>
        </row>
        <row r="98">
          <cell r="A98">
            <v>1.95</v>
          </cell>
          <cell r="B98">
            <v>1</v>
          </cell>
        </row>
        <row r="99">
          <cell r="A99">
            <v>1.96</v>
          </cell>
          <cell r="B99">
            <v>0.98</v>
          </cell>
        </row>
        <row r="100">
          <cell r="A100">
            <v>1.97</v>
          </cell>
          <cell r="B100">
            <v>0.98</v>
          </cell>
        </row>
        <row r="101">
          <cell r="A101">
            <v>1.98</v>
          </cell>
          <cell r="B101">
            <v>0.99</v>
          </cell>
        </row>
        <row r="102">
          <cell r="A102">
            <v>1.99</v>
          </cell>
          <cell r="B102">
            <v>0.99</v>
          </cell>
        </row>
        <row r="103">
          <cell r="A103">
            <v>2</v>
          </cell>
          <cell r="B103">
            <v>1</v>
          </cell>
        </row>
        <row r="104">
          <cell r="A104">
            <v>2.0099999999999998</v>
          </cell>
          <cell r="B104">
            <v>0.99</v>
          </cell>
        </row>
        <row r="105">
          <cell r="A105">
            <v>2.02</v>
          </cell>
          <cell r="B105">
            <v>1.03</v>
          </cell>
        </row>
        <row r="106">
          <cell r="A106">
            <v>2.0299999999999998</v>
          </cell>
          <cell r="B106">
            <v>1.05</v>
          </cell>
        </row>
        <row r="107">
          <cell r="A107">
            <v>2.04</v>
          </cell>
          <cell r="B107">
            <v>1.07</v>
          </cell>
        </row>
        <row r="108">
          <cell r="A108">
            <v>2.0499999999999998</v>
          </cell>
          <cell r="B108">
            <v>1.08</v>
          </cell>
        </row>
        <row r="109">
          <cell r="A109">
            <v>2.06</v>
          </cell>
          <cell r="B109">
            <v>1.1000000000000001</v>
          </cell>
        </row>
        <row r="110">
          <cell r="A110">
            <v>2.0699999999999998</v>
          </cell>
          <cell r="B110">
            <v>1.1499999999999999</v>
          </cell>
        </row>
        <row r="111">
          <cell r="A111">
            <v>2.08</v>
          </cell>
          <cell r="B111">
            <v>1.18</v>
          </cell>
        </row>
        <row r="112">
          <cell r="A112">
            <v>2.09</v>
          </cell>
          <cell r="B112">
            <v>1.2</v>
          </cell>
        </row>
        <row r="113">
          <cell r="A113">
            <v>2.1</v>
          </cell>
          <cell r="B113">
            <v>0.78</v>
          </cell>
        </row>
        <row r="114">
          <cell r="A114">
            <v>2.11</v>
          </cell>
          <cell r="B114">
            <v>1.23</v>
          </cell>
        </row>
        <row r="115">
          <cell r="A115">
            <v>2.12</v>
          </cell>
          <cell r="B115">
            <v>1.22</v>
          </cell>
        </row>
        <row r="116">
          <cell r="A116">
            <v>2.13</v>
          </cell>
          <cell r="B116">
            <v>1.21</v>
          </cell>
        </row>
        <row r="117">
          <cell r="A117">
            <v>2.14</v>
          </cell>
          <cell r="B117">
            <v>1.21</v>
          </cell>
        </row>
        <row r="118">
          <cell r="A118">
            <v>2.15</v>
          </cell>
          <cell r="B118">
            <v>1.21</v>
          </cell>
        </row>
        <row r="119">
          <cell r="A119">
            <v>2.16</v>
          </cell>
          <cell r="B119">
            <v>1.23</v>
          </cell>
        </row>
        <row r="120">
          <cell r="A120">
            <v>2.17</v>
          </cell>
          <cell r="B120">
            <v>1.3</v>
          </cell>
        </row>
        <row r="121">
          <cell r="A121">
            <v>2.1800000000000002</v>
          </cell>
          <cell r="B121">
            <v>1.4</v>
          </cell>
        </row>
        <row r="122">
          <cell r="A122">
            <v>2.19</v>
          </cell>
          <cell r="B122">
            <v>1.46</v>
          </cell>
        </row>
        <row r="123">
          <cell r="A123">
            <v>2.2000000000000002</v>
          </cell>
          <cell r="B123">
            <v>1.57</v>
          </cell>
        </row>
        <row r="124">
          <cell r="A124">
            <v>2.21</v>
          </cell>
          <cell r="B124">
            <v>1.64</v>
          </cell>
        </row>
        <row r="125">
          <cell r="A125">
            <v>2.2200000000000002</v>
          </cell>
          <cell r="B125">
            <v>1.67</v>
          </cell>
        </row>
        <row r="126">
          <cell r="A126">
            <v>2.23</v>
          </cell>
          <cell r="B126">
            <v>1.7</v>
          </cell>
        </row>
        <row r="127">
          <cell r="A127">
            <v>2.2400000000000002</v>
          </cell>
          <cell r="B127">
            <v>1.73</v>
          </cell>
        </row>
        <row r="128">
          <cell r="A128">
            <v>2.25</v>
          </cell>
          <cell r="B128">
            <v>1.74</v>
          </cell>
        </row>
        <row r="129">
          <cell r="A129">
            <v>2.2599999999999998</v>
          </cell>
          <cell r="B129">
            <v>1.73</v>
          </cell>
        </row>
        <row r="130">
          <cell r="A130">
            <v>2.27</v>
          </cell>
          <cell r="B130">
            <v>1.7</v>
          </cell>
        </row>
        <row r="131">
          <cell r="A131">
            <v>2.2799999999999998</v>
          </cell>
          <cell r="B131">
            <v>1.66</v>
          </cell>
        </row>
        <row r="132">
          <cell r="A132">
            <v>2.29</v>
          </cell>
          <cell r="B132">
            <v>1.62</v>
          </cell>
        </row>
        <row r="133">
          <cell r="A133">
            <v>2.2999999999999998</v>
          </cell>
          <cell r="B133">
            <v>1.54</v>
          </cell>
        </row>
        <row r="134">
          <cell r="A134">
            <v>2.31</v>
          </cell>
          <cell r="B134">
            <v>1.5</v>
          </cell>
        </row>
        <row r="135">
          <cell r="A135">
            <v>2.3199999999999998</v>
          </cell>
          <cell r="B135">
            <v>1.44</v>
          </cell>
        </row>
        <row r="136">
          <cell r="A136">
            <v>2.33</v>
          </cell>
          <cell r="B136">
            <v>1.41</v>
          </cell>
        </row>
        <row r="137">
          <cell r="A137">
            <v>2.34</v>
          </cell>
          <cell r="B137">
            <v>1.36</v>
          </cell>
        </row>
        <row r="138">
          <cell r="A138">
            <v>2.35</v>
          </cell>
          <cell r="B138">
            <v>1.31</v>
          </cell>
        </row>
        <row r="139">
          <cell r="A139">
            <v>2.36</v>
          </cell>
          <cell r="B139">
            <v>1.3</v>
          </cell>
        </row>
        <row r="140">
          <cell r="A140">
            <v>2.37</v>
          </cell>
          <cell r="B140">
            <v>1.27</v>
          </cell>
        </row>
        <row r="141">
          <cell r="A141">
            <v>2.38</v>
          </cell>
          <cell r="B141">
            <v>1.27</v>
          </cell>
        </row>
        <row r="142">
          <cell r="A142">
            <v>2.39</v>
          </cell>
          <cell r="B142">
            <v>1.28</v>
          </cell>
        </row>
        <row r="143">
          <cell r="A143">
            <v>2.4</v>
          </cell>
          <cell r="B143">
            <v>1.3</v>
          </cell>
        </row>
        <row r="144">
          <cell r="A144">
            <v>2.41</v>
          </cell>
          <cell r="B144">
            <v>1.33</v>
          </cell>
        </row>
        <row r="145">
          <cell r="A145">
            <v>2.42</v>
          </cell>
          <cell r="B145">
            <v>1.39</v>
          </cell>
        </row>
        <row r="146">
          <cell r="A146">
            <v>2.4300000000000002</v>
          </cell>
          <cell r="B146">
            <v>1.43</v>
          </cell>
        </row>
        <row r="147">
          <cell r="A147">
            <v>2.44</v>
          </cell>
          <cell r="B147">
            <v>1.53</v>
          </cell>
        </row>
        <row r="148">
          <cell r="A148">
            <v>2.4500000000000002</v>
          </cell>
          <cell r="B148">
            <v>1.61</v>
          </cell>
        </row>
        <row r="149">
          <cell r="A149">
            <v>2.46</v>
          </cell>
          <cell r="B149">
            <v>1.64</v>
          </cell>
        </row>
        <row r="150">
          <cell r="A150">
            <v>2.4700000000000002</v>
          </cell>
          <cell r="B150">
            <v>1.68</v>
          </cell>
        </row>
        <row r="151">
          <cell r="A151">
            <v>2.48</v>
          </cell>
          <cell r="B151">
            <v>1.69</v>
          </cell>
        </row>
        <row r="152">
          <cell r="A152">
            <v>2.4900000000000002</v>
          </cell>
          <cell r="B152">
            <v>1.69</v>
          </cell>
        </row>
        <row r="153">
          <cell r="A153">
            <v>2.5</v>
          </cell>
          <cell r="B153">
            <v>1.69</v>
          </cell>
        </row>
        <row r="154">
          <cell r="A154">
            <v>2.5099999999999998</v>
          </cell>
          <cell r="B154">
            <v>1.69</v>
          </cell>
        </row>
        <row r="155">
          <cell r="A155">
            <v>2.52</v>
          </cell>
          <cell r="B155">
            <v>1.72</v>
          </cell>
        </row>
        <row r="156">
          <cell r="A156">
            <v>2.5299999999999998</v>
          </cell>
          <cell r="B156">
            <v>1.74</v>
          </cell>
        </row>
        <row r="157">
          <cell r="A157">
            <v>2.54</v>
          </cell>
          <cell r="B157">
            <v>1.75</v>
          </cell>
        </row>
        <row r="158">
          <cell r="A158">
            <v>2.5499999999999998</v>
          </cell>
          <cell r="B158">
            <v>1.74</v>
          </cell>
        </row>
        <row r="159">
          <cell r="A159">
            <v>2.56</v>
          </cell>
          <cell r="B159">
            <v>1.73</v>
          </cell>
        </row>
        <row r="160">
          <cell r="A160">
            <v>2.57</v>
          </cell>
          <cell r="B160">
            <v>1.7</v>
          </cell>
        </row>
        <row r="161">
          <cell r="A161">
            <v>2.58</v>
          </cell>
          <cell r="B161">
            <v>1.64</v>
          </cell>
        </row>
        <row r="162">
          <cell r="A162">
            <v>2.59</v>
          </cell>
          <cell r="B162">
            <v>1.58</v>
          </cell>
        </row>
        <row r="163">
          <cell r="A163">
            <v>2.6</v>
          </cell>
          <cell r="B163">
            <v>1.52</v>
          </cell>
        </row>
        <row r="164">
          <cell r="A164">
            <v>2.61</v>
          </cell>
          <cell r="B164">
            <v>1.48</v>
          </cell>
        </row>
        <row r="165">
          <cell r="A165">
            <v>2.62</v>
          </cell>
          <cell r="B165">
            <v>1.44</v>
          </cell>
        </row>
        <row r="166">
          <cell r="A166">
            <v>2.63</v>
          </cell>
          <cell r="B166">
            <v>1.39</v>
          </cell>
        </row>
        <row r="167">
          <cell r="A167">
            <v>2.64</v>
          </cell>
          <cell r="B167">
            <v>1.32</v>
          </cell>
        </row>
        <row r="168">
          <cell r="A168">
            <v>2.65</v>
          </cell>
          <cell r="B168">
            <v>1.28</v>
          </cell>
        </row>
        <row r="169">
          <cell r="A169">
            <v>2.66</v>
          </cell>
          <cell r="B169">
            <v>1.23</v>
          </cell>
        </row>
        <row r="170">
          <cell r="A170">
            <v>2.67</v>
          </cell>
          <cell r="B170">
            <v>1.19</v>
          </cell>
        </row>
        <row r="171">
          <cell r="A171">
            <v>2.68</v>
          </cell>
          <cell r="B171">
            <v>1.1200000000000001</v>
          </cell>
        </row>
        <row r="172">
          <cell r="A172">
            <v>2.69</v>
          </cell>
          <cell r="B172">
            <v>1.04</v>
          </cell>
        </row>
        <row r="173">
          <cell r="A173">
            <v>2.7</v>
          </cell>
          <cell r="B173">
            <v>0.98</v>
          </cell>
        </row>
        <row r="174">
          <cell r="A174">
            <v>2.71</v>
          </cell>
          <cell r="B174">
            <v>0.95</v>
          </cell>
        </row>
        <row r="175">
          <cell r="A175">
            <v>2.72</v>
          </cell>
          <cell r="B175">
            <v>0.93</v>
          </cell>
        </row>
        <row r="176">
          <cell r="A176">
            <v>2.73</v>
          </cell>
          <cell r="B176">
            <v>0.86</v>
          </cell>
        </row>
        <row r="177">
          <cell r="A177">
            <v>2.74</v>
          </cell>
          <cell r="B177">
            <v>0.82</v>
          </cell>
        </row>
        <row r="178">
          <cell r="A178">
            <v>2.75</v>
          </cell>
          <cell r="B178">
            <v>0.81</v>
          </cell>
        </row>
        <row r="179">
          <cell r="A179">
            <v>2.76</v>
          </cell>
          <cell r="B179">
            <v>0.79</v>
          </cell>
        </row>
        <row r="180">
          <cell r="A180">
            <v>2.77</v>
          </cell>
          <cell r="B180">
            <v>0.78</v>
          </cell>
        </row>
        <row r="181">
          <cell r="A181">
            <v>2.78</v>
          </cell>
          <cell r="B181">
            <v>0.79</v>
          </cell>
        </row>
        <row r="182">
          <cell r="A182">
            <v>2.79</v>
          </cell>
          <cell r="B182">
            <v>0.81</v>
          </cell>
        </row>
        <row r="183">
          <cell r="A183">
            <v>2.8</v>
          </cell>
          <cell r="B183">
            <v>0.89</v>
          </cell>
        </row>
        <row r="184">
          <cell r="A184">
            <v>2.81</v>
          </cell>
          <cell r="B184">
            <v>0.94</v>
          </cell>
        </row>
        <row r="185">
          <cell r="A185">
            <v>2.82</v>
          </cell>
          <cell r="B185">
            <v>1.07</v>
          </cell>
        </row>
        <row r="186">
          <cell r="A186">
            <v>2.83</v>
          </cell>
          <cell r="B186">
            <v>1.21</v>
          </cell>
        </row>
        <row r="187">
          <cell r="A187">
            <v>2.84</v>
          </cell>
          <cell r="B187">
            <v>1.29</v>
          </cell>
        </row>
        <row r="188">
          <cell r="A188">
            <v>2.85</v>
          </cell>
          <cell r="B188">
            <v>1.31</v>
          </cell>
        </row>
        <row r="189">
          <cell r="A189">
            <v>2.86</v>
          </cell>
          <cell r="B189">
            <v>1.32</v>
          </cell>
        </row>
        <row r="190">
          <cell r="A190">
            <v>2.87</v>
          </cell>
          <cell r="B190">
            <v>1.34</v>
          </cell>
        </row>
        <row r="191">
          <cell r="A191">
            <v>2.88</v>
          </cell>
          <cell r="B191">
            <v>1.38</v>
          </cell>
        </row>
        <row r="192">
          <cell r="A192">
            <v>2.89</v>
          </cell>
          <cell r="B192">
            <v>1.43</v>
          </cell>
        </row>
        <row r="193">
          <cell r="A193">
            <v>2.9</v>
          </cell>
          <cell r="B193">
            <v>1.46</v>
          </cell>
        </row>
        <row r="194">
          <cell r="A194">
            <v>2.91</v>
          </cell>
          <cell r="B194">
            <v>1.53</v>
          </cell>
        </row>
        <row r="195">
          <cell r="A195">
            <v>2.92</v>
          </cell>
          <cell r="B195">
            <v>1.58</v>
          </cell>
        </row>
        <row r="196">
          <cell r="A196">
            <v>2.93</v>
          </cell>
          <cell r="B196">
            <v>1.66</v>
          </cell>
        </row>
        <row r="197">
          <cell r="A197">
            <v>2.94</v>
          </cell>
          <cell r="B197">
            <v>1.69</v>
          </cell>
        </row>
        <row r="198">
          <cell r="A198">
            <v>2.95</v>
          </cell>
          <cell r="B198">
            <v>1.73</v>
          </cell>
        </row>
        <row r="199">
          <cell r="A199">
            <v>2.96</v>
          </cell>
          <cell r="B199">
            <v>1.73</v>
          </cell>
        </row>
        <row r="200">
          <cell r="A200">
            <v>2.97</v>
          </cell>
          <cell r="B200">
            <v>1.69</v>
          </cell>
        </row>
        <row r="201">
          <cell r="A201">
            <v>2.98</v>
          </cell>
          <cell r="B201">
            <v>1.63</v>
          </cell>
        </row>
        <row r="202">
          <cell r="A202">
            <v>2.99</v>
          </cell>
          <cell r="B202">
            <v>1.48</v>
          </cell>
        </row>
        <row r="203">
          <cell r="A203">
            <v>3</v>
          </cell>
          <cell r="B203">
            <v>1.32</v>
          </cell>
        </row>
        <row r="204">
          <cell r="A204">
            <v>3.01</v>
          </cell>
          <cell r="B204">
            <v>1.25</v>
          </cell>
        </row>
        <row r="205">
          <cell r="A205">
            <v>3.02</v>
          </cell>
          <cell r="B205">
            <v>1.1100000000000001</v>
          </cell>
        </row>
        <row r="206">
          <cell r="A206">
            <v>3.03</v>
          </cell>
          <cell r="B206">
            <v>1.02</v>
          </cell>
        </row>
        <row r="207">
          <cell r="A207">
            <v>3.04</v>
          </cell>
          <cell r="B207">
            <v>0.99</v>
          </cell>
        </row>
        <row r="208">
          <cell r="A208">
            <v>3.05</v>
          </cell>
          <cell r="B208">
            <v>0.94</v>
          </cell>
        </row>
        <row r="209">
          <cell r="A209">
            <v>3.06</v>
          </cell>
          <cell r="B209">
            <v>0.89</v>
          </cell>
        </row>
        <row r="210">
          <cell r="A210">
            <v>3.07</v>
          </cell>
          <cell r="B210">
            <v>0.85</v>
          </cell>
        </row>
        <row r="211">
          <cell r="A211">
            <v>3.08</v>
          </cell>
          <cell r="B211">
            <v>0.85</v>
          </cell>
        </row>
        <row r="212">
          <cell r="A212">
            <v>3.09</v>
          </cell>
          <cell r="B212">
            <v>0.28999999999999998</v>
          </cell>
        </row>
        <row r="213">
          <cell r="A213">
            <v>3.1</v>
          </cell>
          <cell r="B213">
            <v>0.95</v>
          </cell>
        </row>
        <row r="214">
          <cell r="A214">
            <v>3.11</v>
          </cell>
          <cell r="B214">
            <v>0.93</v>
          </cell>
        </row>
        <row r="215">
          <cell r="A215">
            <v>3.12</v>
          </cell>
          <cell r="B215">
            <v>0.87</v>
          </cell>
        </row>
        <row r="216">
          <cell r="A216">
            <v>3.13</v>
          </cell>
          <cell r="B216">
            <v>0.83</v>
          </cell>
        </row>
        <row r="217">
          <cell r="A217">
            <v>3.14</v>
          </cell>
          <cell r="B217">
            <v>0.79</v>
          </cell>
        </row>
        <row r="218">
          <cell r="A218">
            <v>3.15</v>
          </cell>
          <cell r="B218">
            <v>0.77</v>
          </cell>
        </row>
        <row r="219">
          <cell r="A219">
            <v>3.16</v>
          </cell>
          <cell r="B219">
            <v>0.73</v>
          </cell>
        </row>
        <row r="220">
          <cell r="A220">
            <v>3.17</v>
          </cell>
          <cell r="B220">
            <v>0.71</v>
          </cell>
        </row>
        <row r="221">
          <cell r="A221">
            <v>3.18</v>
          </cell>
          <cell r="B221">
            <v>0.69</v>
          </cell>
        </row>
        <row r="222">
          <cell r="A222">
            <v>3.19</v>
          </cell>
          <cell r="B222">
            <v>0.67</v>
          </cell>
        </row>
        <row r="223">
          <cell r="A223">
            <v>3.2</v>
          </cell>
          <cell r="B223">
            <v>0.68</v>
          </cell>
        </row>
        <row r="224">
          <cell r="A224">
            <v>3.21</v>
          </cell>
          <cell r="B224">
            <v>0.67</v>
          </cell>
        </row>
        <row r="225">
          <cell r="A225">
            <v>3.22</v>
          </cell>
          <cell r="B225">
            <v>0.64</v>
          </cell>
        </row>
        <row r="226">
          <cell r="A226">
            <v>3.23</v>
          </cell>
          <cell r="B226">
            <v>0.62</v>
          </cell>
        </row>
        <row r="227">
          <cell r="A227">
            <v>3.24</v>
          </cell>
          <cell r="B227">
            <v>0.62</v>
          </cell>
        </row>
        <row r="228">
          <cell r="A228">
            <v>3.25</v>
          </cell>
          <cell r="B228">
            <v>0.6</v>
          </cell>
        </row>
        <row r="229">
          <cell r="A229">
            <v>3.26</v>
          </cell>
          <cell r="B229">
            <v>0.6</v>
          </cell>
        </row>
        <row r="230">
          <cell r="A230">
            <v>3.27</v>
          </cell>
          <cell r="B230">
            <v>0.57999999999999996</v>
          </cell>
        </row>
        <row r="231">
          <cell r="A231">
            <v>3.28</v>
          </cell>
          <cell r="B231">
            <v>0.56000000000000005</v>
          </cell>
        </row>
        <row r="232">
          <cell r="A232">
            <v>3.29</v>
          </cell>
          <cell r="B232">
            <v>0.56000000000000005</v>
          </cell>
        </row>
        <row r="233">
          <cell r="A233">
            <v>3.3</v>
          </cell>
          <cell r="B233">
            <v>0.56999999999999995</v>
          </cell>
        </row>
        <row r="234">
          <cell r="A234">
            <v>3.31</v>
          </cell>
          <cell r="B234">
            <v>0.56999999999999995</v>
          </cell>
        </row>
        <row r="235">
          <cell r="A235">
            <v>3.32</v>
          </cell>
          <cell r="B235">
            <v>0.57999999999999996</v>
          </cell>
        </row>
        <row r="236">
          <cell r="A236">
            <v>3.33</v>
          </cell>
          <cell r="B236">
            <v>0.6</v>
          </cell>
        </row>
        <row r="237">
          <cell r="A237">
            <v>3.34</v>
          </cell>
          <cell r="B237">
            <v>0.61</v>
          </cell>
        </row>
        <row r="238">
          <cell r="A238">
            <v>3.35</v>
          </cell>
          <cell r="B238">
            <v>0.61</v>
          </cell>
        </row>
        <row r="239">
          <cell r="A239">
            <v>3.36</v>
          </cell>
          <cell r="B239">
            <v>0.62</v>
          </cell>
        </row>
        <row r="240">
          <cell r="A240">
            <v>3.37</v>
          </cell>
          <cell r="B240">
            <v>0.62</v>
          </cell>
        </row>
        <row r="241">
          <cell r="A241">
            <v>3.38</v>
          </cell>
          <cell r="B241">
            <v>0.62</v>
          </cell>
        </row>
        <row r="242">
          <cell r="A242">
            <v>3.39</v>
          </cell>
          <cell r="B242">
            <v>0.63</v>
          </cell>
        </row>
        <row r="243">
          <cell r="A243">
            <v>3.4</v>
          </cell>
          <cell r="B243">
            <v>0.63</v>
          </cell>
        </row>
        <row r="244">
          <cell r="A244">
            <v>3.41</v>
          </cell>
          <cell r="B244">
            <v>0.62</v>
          </cell>
        </row>
        <row r="245">
          <cell r="A245">
            <v>3.42</v>
          </cell>
          <cell r="B245">
            <v>0.61</v>
          </cell>
        </row>
        <row r="246">
          <cell r="A246">
            <v>3.43</v>
          </cell>
          <cell r="B246">
            <v>0.61</v>
          </cell>
        </row>
        <row r="247">
          <cell r="A247">
            <v>3.44</v>
          </cell>
          <cell r="B247">
            <v>0.59</v>
          </cell>
        </row>
        <row r="248">
          <cell r="A248">
            <v>3.45</v>
          </cell>
          <cell r="B248">
            <v>0.59</v>
          </cell>
        </row>
        <row r="249">
          <cell r="A249">
            <v>3.46</v>
          </cell>
          <cell r="B249">
            <v>0.57999999999999996</v>
          </cell>
        </row>
        <row r="250">
          <cell r="A250">
            <v>3.47</v>
          </cell>
          <cell r="B250">
            <v>0.57999999999999996</v>
          </cell>
        </row>
        <row r="251">
          <cell r="A251">
            <v>3.48</v>
          </cell>
          <cell r="B251">
            <v>0.56000000000000005</v>
          </cell>
        </row>
        <row r="252">
          <cell r="A252">
            <v>3.49</v>
          </cell>
          <cell r="B252">
            <v>0.56000000000000005</v>
          </cell>
        </row>
        <row r="253">
          <cell r="A253">
            <v>3.5</v>
          </cell>
          <cell r="B253">
            <v>0.56000000000000005</v>
          </cell>
        </row>
        <row r="254">
          <cell r="A254">
            <v>3.51</v>
          </cell>
          <cell r="B254">
            <v>0.56000000000000005</v>
          </cell>
        </row>
        <row r="255">
          <cell r="A255">
            <v>3.52</v>
          </cell>
          <cell r="B255">
            <v>0.55000000000000004</v>
          </cell>
        </row>
        <row r="256">
          <cell r="A256">
            <v>3.53</v>
          </cell>
          <cell r="B256">
            <v>0.53</v>
          </cell>
        </row>
        <row r="257">
          <cell r="A257">
            <v>3.54</v>
          </cell>
          <cell r="B257">
            <v>0.52</v>
          </cell>
        </row>
        <row r="258">
          <cell r="A258">
            <v>3.55</v>
          </cell>
          <cell r="B258">
            <v>0.51</v>
          </cell>
        </row>
        <row r="259">
          <cell r="A259">
            <v>3.56</v>
          </cell>
          <cell r="B259">
            <v>0.5</v>
          </cell>
        </row>
        <row r="260">
          <cell r="A260">
            <v>3.57</v>
          </cell>
          <cell r="B260">
            <v>0.5</v>
          </cell>
        </row>
        <row r="261">
          <cell r="A261">
            <v>3.58</v>
          </cell>
          <cell r="B261">
            <v>0.51</v>
          </cell>
        </row>
        <row r="262">
          <cell r="A262">
            <v>3.59</v>
          </cell>
          <cell r="B262">
            <v>0.52</v>
          </cell>
        </row>
        <row r="263">
          <cell r="A263">
            <v>3.6</v>
          </cell>
          <cell r="B263">
            <v>0.09</v>
          </cell>
        </row>
        <row r="264">
          <cell r="A264">
            <v>3.61</v>
          </cell>
          <cell r="B264">
            <v>0.63</v>
          </cell>
        </row>
        <row r="265">
          <cell r="A265">
            <v>3.62</v>
          </cell>
          <cell r="B265">
            <v>0.61</v>
          </cell>
        </row>
        <row r="266">
          <cell r="A266">
            <v>3.63</v>
          </cell>
          <cell r="B266">
            <v>0.57999999999999996</v>
          </cell>
        </row>
        <row r="267">
          <cell r="A267">
            <v>3.64</v>
          </cell>
          <cell r="B267">
            <v>0.51</v>
          </cell>
        </row>
        <row r="268">
          <cell r="A268">
            <v>3.65</v>
          </cell>
          <cell r="B268">
            <v>0.5</v>
          </cell>
        </row>
        <row r="269">
          <cell r="A269">
            <v>3.66</v>
          </cell>
          <cell r="B269">
            <v>0.48</v>
          </cell>
        </row>
        <row r="270">
          <cell r="A270">
            <v>3.67</v>
          </cell>
          <cell r="B270">
            <v>0.47</v>
          </cell>
        </row>
        <row r="271">
          <cell r="A271">
            <v>3.68</v>
          </cell>
          <cell r="B271">
            <v>0.47</v>
          </cell>
        </row>
        <row r="272">
          <cell r="A272">
            <v>3.69</v>
          </cell>
          <cell r="B272">
            <v>0.48</v>
          </cell>
        </row>
        <row r="273">
          <cell r="A273">
            <v>3.7</v>
          </cell>
          <cell r="B273">
            <v>0.49</v>
          </cell>
        </row>
        <row r="274">
          <cell r="A274">
            <v>3.71</v>
          </cell>
          <cell r="B274">
            <v>0.48</v>
          </cell>
        </row>
        <row r="275">
          <cell r="A275">
            <v>3.72</v>
          </cell>
          <cell r="B275">
            <v>0.47</v>
          </cell>
        </row>
        <row r="276">
          <cell r="A276">
            <v>3.73</v>
          </cell>
          <cell r="B276">
            <v>0.47</v>
          </cell>
        </row>
        <row r="277">
          <cell r="A277">
            <v>3.74</v>
          </cell>
          <cell r="B277">
            <v>0.45</v>
          </cell>
        </row>
        <row r="278">
          <cell r="A278">
            <v>3.75</v>
          </cell>
          <cell r="B278">
            <v>0.43</v>
          </cell>
        </row>
        <row r="279">
          <cell r="A279">
            <v>3.76</v>
          </cell>
          <cell r="B279">
            <v>0.42</v>
          </cell>
        </row>
        <row r="280">
          <cell r="A280">
            <v>3.77</v>
          </cell>
          <cell r="B280">
            <v>0.42</v>
          </cell>
        </row>
        <row r="281">
          <cell r="A281">
            <v>3.78</v>
          </cell>
          <cell r="B281">
            <v>0.42</v>
          </cell>
        </row>
        <row r="282">
          <cell r="A282">
            <v>3.79</v>
          </cell>
          <cell r="B282">
            <v>0.42</v>
          </cell>
        </row>
        <row r="283">
          <cell r="A283">
            <v>3.8</v>
          </cell>
          <cell r="B283">
            <v>0.43</v>
          </cell>
        </row>
        <row r="284">
          <cell r="A284">
            <v>3.81</v>
          </cell>
          <cell r="B284">
            <v>0.44</v>
          </cell>
        </row>
        <row r="285">
          <cell r="A285">
            <v>3.82</v>
          </cell>
          <cell r="B285">
            <v>0.46</v>
          </cell>
        </row>
        <row r="286">
          <cell r="A286">
            <v>3.83</v>
          </cell>
          <cell r="B286">
            <v>0.45</v>
          </cell>
        </row>
        <row r="287">
          <cell r="A287">
            <v>3.84</v>
          </cell>
          <cell r="B287">
            <v>0.44</v>
          </cell>
        </row>
        <row r="288">
          <cell r="A288">
            <v>3.85</v>
          </cell>
          <cell r="B288">
            <v>0.43</v>
          </cell>
        </row>
        <row r="289">
          <cell r="A289">
            <v>3.86</v>
          </cell>
          <cell r="B289">
            <v>0.42</v>
          </cell>
        </row>
        <row r="290">
          <cell r="A290">
            <v>3.87</v>
          </cell>
          <cell r="B290">
            <v>0.41</v>
          </cell>
        </row>
        <row r="291">
          <cell r="A291">
            <v>3.88</v>
          </cell>
          <cell r="B291">
            <v>0.4</v>
          </cell>
        </row>
        <row r="292">
          <cell r="A292">
            <v>3.89</v>
          </cell>
          <cell r="B292">
            <v>0.38</v>
          </cell>
        </row>
        <row r="293">
          <cell r="A293">
            <v>3.9</v>
          </cell>
          <cell r="B293">
            <v>0.37</v>
          </cell>
        </row>
        <row r="294">
          <cell r="A294">
            <v>3.91</v>
          </cell>
          <cell r="B294">
            <v>0.36</v>
          </cell>
        </row>
        <row r="295">
          <cell r="A295">
            <v>3.92</v>
          </cell>
          <cell r="B295">
            <v>0.35</v>
          </cell>
        </row>
        <row r="296">
          <cell r="A296">
            <v>3.93</v>
          </cell>
          <cell r="B296">
            <v>0.32</v>
          </cell>
        </row>
        <row r="297">
          <cell r="A297">
            <v>3.94</v>
          </cell>
          <cell r="B297">
            <v>0.31</v>
          </cell>
        </row>
        <row r="298">
          <cell r="A298">
            <v>3.95</v>
          </cell>
          <cell r="B298">
            <v>0.3</v>
          </cell>
        </row>
        <row r="299">
          <cell r="A299">
            <v>3.96</v>
          </cell>
          <cell r="B299">
            <v>0.28999999999999998</v>
          </cell>
        </row>
        <row r="300">
          <cell r="A300">
            <v>3.97</v>
          </cell>
          <cell r="B300">
            <v>0.3</v>
          </cell>
        </row>
        <row r="301">
          <cell r="A301">
            <v>3.98</v>
          </cell>
          <cell r="B301">
            <v>0.3</v>
          </cell>
        </row>
        <row r="302">
          <cell r="A302">
            <v>3.99</v>
          </cell>
          <cell r="B302">
            <v>0.31</v>
          </cell>
        </row>
        <row r="303">
          <cell r="A303">
            <v>4</v>
          </cell>
          <cell r="B303">
            <v>0.36</v>
          </cell>
        </row>
        <row r="304">
          <cell r="A304">
            <v>4.01</v>
          </cell>
          <cell r="B304">
            <v>0.39</v>
          </cell>
        </row>
        <row r="305">
          <cell r="A305">
            <v>4.0199999999999996</v>
          </cell>
          <cell r="B305">
            <v>0.46</v>
          </cell>
        </row>
        <row r="306">
          <cell r="A306">
            <v>4.03</v>
          </cell>
          <cell r="B306">
            <v>0.5</v>
          </cell>
        </row>
        <row r="307">
          <cell r="A307">
            <v>4.04</v>
          </cell>
          <cell r="B307">
            <v>0.55000000000000004</v>
          </cell>
        </row>
        <row r="308">
          <cell r="A308">
            <v>4.05</v>
          </cell>
          <cell r="B308">
            <v>0.56000000000000005</v>
          </cell>
        </row>
        <row r="309">
          <cell r="A309">
            <v>4.0599999999999996</v>
          </cell>
          <cell r="B309">
            <v>0.56000000000000005</v>
          </cell>
        </row>
        <row r="310">
          <cell r="A310">
            <v>4.07</v>
          </cell>
          <cell r="B310">
            <v>0.56999999999999995</v>
          </cell>
        </row>
        <row r="311">
          <cell r="A311">
            <v>4.08</v>
          </cell>
          <cell r="B311">
            <v>0.6</v>
          </cell>
        </row>
        <row r="312">
          <cell r="A312">
            <v>4.09</v>
          </cell>
          <cell r="B312">
            <v>0.33</v>
          </cell>
        </row>
        <row r="313">
          <cell r="A313">
            <v>4.0999999999999996</v>
          </cell>
          <cell r="B313">
            <v>0.63</v>
          </cell>
        </row>
        <row r="314">
          <cell r="A314">
            <v>4.1100000000000003</v>
          </cell>
          <cell r="B314">
            <v>0.62</v>
          </cell>
        </row>
        <row r="315">
          <cell r="A315">
            <v>4.12</v>
          </cell>
          <cell r="B315">
            <v>0.57999999999999996</v>
          </cell>
        </row>
        <row r="316">
          <cell r="A316">
            <v>4.13</v>
          </cell>
          <cell r="B316">
            <v>0.55000000000000004</v>
          </cell>
        </row>
        <row r="317">
          <cell r="A317">
            <v>4.1399999999999997</v>
          </cell>
          <cell r="B317">
            <v>0.53</v>
          </cell>
        </row>
        <row r="318">
          <cell r="A318">
            <v>4.1500000000000004</v>
          </cell>
          <cell r="B318">
            <v>0.5</v>
          </cell>
        </row>
        <row r="319">
          <cell r="A319">
            <v>4.16</v>
          </cell>
          <cell r="B319">
            <v>0.47</v>
          </cell>
        </row>
        <row r="320">
          <cell r="A320">
            <v>4.17</v>
          </cell>
          <cell r="B320">
            <v>0.46</v>
          </cell>
        </row>
        <row r="321">
          <cell r="A321">
            <v>4.18</v>
          </cell>
          <cell r="B321">
            <v>0.44</v>
          </cell>
        </row>
        <row r="322">
          <cell r="A322">
            <v>4.1900000000000004</v>
          </cell>
          <cell r="B322">
            <v>0.42</v>
          </cell>
        </row>
        <row r="323">
          <cell r="A323">
            <v>4.2</v>
          </cell>
          <cell r="B323">
            <v>0.41</v>
          </cell>
        </row>
        <row r="324">
          <cell r="A324">
            <v>4.21</v>
          </cell>
          <cell r="B324">
            <v>0.4</v>
          </cell>
        </row>
        <row r="325">
          <cell r="A325">
            <v>4.22</v>
          </cell>
          <cell r="B325">
            <v>0.37</v>
          </cell>
        </row>
        <row r="326">
          <cell r="A326">
            <v>4.2300000000000004</v>
          </cell>
          <cell r="B326">
            <v>0.37</v>
          </cell>
        </row>
        <row r="327">
          <cell r="A327">
            <v>4.24</v>
          </cell>
          <cell r="B327">
            <v>0.35</v>
          </cell>
        </row>
        <row r="328">
          <cell r="A328">
            <v>4.25</v>
          </cell>
          <cell r="B328">
            <v>0.34</v>
          </cell>
        </row>
        <row r="329">
          <cell r="A329">
            <v>4.26</v>
          </cell>
          <cell r="B329">
            <v>0.34</v>
          </cell>
        </row>
        <row r="330">
          <cell r="A330">
            <v>4.2699999999999996</v>
          </cell>
          <cell r="B330">
            <v>0.32</v>
          </cell>
        </row>
        <row r="331">
          <cell r="A331">
            <v>4.28</v>
          </cell>
          <cell r="B331">
            <v>0.32</v>
          </cell>
        </row>
        <row r="332">
          <cell r="A332">
            <v>4.29</v>
          </cell>
          <cell r="B332">
            <v>0.33</v>
          </cell>
        </row>
        <row r="333">
          <cell r="A333">
            <v>4.3</v>
          </cell>
          <cell r="B333">
            <v>0.33</v>
          </cell>
        </row>
        <row r="334">
          <cell r="A334">
            <v>4.3099999999999996</v>
          </cell>
          <cell r="B334">
            <v>0.34</v>
          </cell>
        </row>
        <row r="335">
          <cell r="A335">
            <v>4.32</v>
          </cell>
          <cell r="B335">
            <v>0.34</v>
          </cell>
        </row>
        <row r="336">
          <cell r="A336">
            <v>4.33</v>
          </cell>
          <cell r="B336">
            <v>0.35</v>
          </cell>
        </row>
        <row r="337">
          <cell r="A337">
            <v>4.34</v>
          </cell>
          <cell r="B337">
            <v>0.35</v>
          </cell>
        </row>
        <row r="338">
          <cell r="A338">
            <v>4.3499999999999996</v>
          </cell>
          <cell r="B338">
            <v>0.36</v>
          </cell>
        </row>
        <row r="339">
          <cell r="A339">
            <v>4.3600000000000003</v>
          </cell>
          <cell r="B339">
            <v>0.38</v>
          </cell>
        </row>
        <row r="340">
          <cell r="A340">
            <v>4.37</v>
          </cell>
          <cell r="B340">
            <v>0.38</v>
          </cell>
        </row>
        <row r="341">
          <cell r="A341">
            <v>4.38</v>
          </cell>
          <cell r="B341">
            <v>0.38</v>
          </cell>
        </row>
        <row r="342">
          <cell r="A342">
            <v>4.3899999999999997</v>
          </cell>
          <cell r="B342">
            <v>0.39</v>
          </cell>
        </row>
        <row r="343">
          <cell r="A343">
            <v>4.4000000000000004</v>
          </cell>
          <cell r="B343">
            <v>0.39</v>
          </cell>
        </row>
        <row r="344">
          <cell r="A344">
            <v>4.41</v>
          </cell>
          <cell r="B344">
            <v>0.39</v>
          </cell>
        </row>
        <row r="345">
          <cell r="A345">
            <v>4.42</v>
          </cell>
          <cell r="B345">
            <v>0.4</v>
          </cell>
        </row>
        <row r="346">
          <cell r="A346">
            <v>4.43</v>
          </cell>
          <cell r="B346">
            <v>0.41</v>
          </cell>
        </row>
        <row r="347">
          <cell r="A347">
            <v>4.4400000000000004</v>
          </cell>
          <cell r="B347">
            <v>0.43</v>
          </cell>
        </row>
        <row r="348">
          <cell r="A348">
            <v>4.45</v>
          </cell>
          <cell r="B348">
            <v>0.44</v>
          </cell>
        </row>
        <row r="349">
          <cell r="A349">
            <v>4.46</v>
          </cell>
          <cell r="B349">
            <v>0.45</v>
          </cell>
        </row>
        <row r="350">
          <cell r="A350">
            <v>4.47</v>
          </cell>
          <cell r="B350">
            <v>0.47</v>
          </cell>
        </row>
        <row r="351">
          <cell r="A351">
            <v>4.4800000000000004</v>
          </cell>
          <cell r="B351">
            <v>0.49</v>
          </cell>
        </row>
        <row r="352">
          <cell r="A352">
            <v>4.49</v>
          </cell>
          <cell r="B352">
            <v>0.51</v>
          </cell>
        </row>
        <row r="353">
          <cell r="A353">
            <v>4.5</v>
          </cell>
          <cell r="B353">
            <v>0.54</v>
          </cell>
        </row>
        <row r="354">
          <cell r="A354">
            <v>4.51</v>
          </cell>
          <cell r="B354">
            <v>0.55000000000000004</v>
          </cell>
        </row>
        <row r="355">
          <cell r="A355">
            <v>4.5199999999999996</v>
          </cell>
          <cell r="B355">
            <v>0.55000000000000004</v>
          </cell>
        </row>
        <row r="356">
          <cell r="A356">
            <v>4.53</v>
          </cell>
          <cell r="B356">
            <v>0.54</v>
          </cell>
        </row>
        <row r="357">
          <cell r="A357">
            <v>4.54</v>
          </cell>
          <cell r="B357">
            <v>0.55000000000000004</v>
          </cell>
        </row>
        <row r="358">
          <cell r="A358">
            <v>4.55</v>
          </cell>
          <cell r="B358">
            <v>0.54</v>
          </cell>
        </row>
        <row r="359">
          <cell r="A359">
            <v>4.5599999999999996</v>
          </cell>
          <cell r="B359">
            <v>0.54</v>
          </cell>
        </row>
        <row r="360">
          <cell r="A360">
            <v>4.57</v>
          </cell>
          <cell r="B360">
            <v>0.54</v>
          </cell>
        </row>
        <row r="361">
          <cell r="A361">
            <v>4.58</v>
          </cell>
          <cell r="B361">
            <v>0.53</v>
          </cell>
        </row>
        <row r="362">
          <cell r="A362">
            <v>4.59</v>
          </cell>
          <cell r="B362">
            <v>0.53</v>
          </cell>
        </row>
        <row r="363">
          <cell r="A363">
            <v>4.5999999999999996</v>
          </cell>
          <cell r="B363">
            <v>0.51</v>
          </cell>
        </row>
        <row r="364">
          <cell r="A364">
            <v>4.6100000000000003</v>
          </cell>
          <cell r="B364">
            <v>0.51</v>
          </cell>
        </row>
        <row r="365">
          <cell r="A365">
            <v>4.62</v>
          </cell>
          <cell r="B365">
            <v>0.5</v>
          </cell>
        </row>
        <row r="366">
          <cell r="A366">
            <v>4.63</v>
          </cell>
          <cell r="B366">
            <v>0.48</v>
          </cell>
        </row>
        <row r="367">
          <cell r="A367">
            <v>4.6399999999999997</v>
          </cell>
          <cell r="B367">
            <v>0.46</v>
          </cell>
        </row>
        <row r="368">
          <cell r="A368">
            <v>4.6500000000000004</v>
          </cell>
          <cell r="B368">
            <v>0.46</v>
          </cell>
        </row>
        <row r="369">
          <cell r="A369">
            <v>4.66</v>
          </cell>
          <cell r="B369">
            <v>0.46</v>
          </cell>
        </row>
        <row r="370">
          <cell r="A370">
            <v>4.67</v>
          </cell>
          <cell r="B370">
            <v>0.46</v>
          </cell>
        </row>
        <row r="371">
          <cell r="A371">
            <v>4.68</v>
          </cell>
          <cell r="B371">
            <v>0.45</v>
          </cell>
        </row>
        <row r="372">
          <cell r="A372">
            <v>4.6900000000000004</v>
          </cell>
          <cell r="B372">
            <v>0.45</v>
          </cell>
        </row>
        <row r="373">
          <cell r="A373">
            <v>4.7</v>
          </cell>
          <cell r="B373">
            <v>0.43</v>
          </cell>
        </row>
        <row r="374">
          <cell r="A374">
            <v>4.71</v>
          </cell>
          <cell r="B374">
            <v>0.42</v>
          </cell>
        </row>
        <row r="375">
          <cell r="A375">
            <v>4.72</v>
          </cell>
          <cell r="B375">
            <v>0.42</v>
          </cell>
        </row>
        <row r="376">
          <cell r="A376">
            <v>4.7300000000000004</v>
          </cell>
          <cell r="B376">
            <v>0.42</v>
          </cell>
        </row>
        <row r="377">
          <cell r="A377">
            <v>4.74</v>
          </cell>
          <cell r="B377">
            <v>0.42</v>
          </cell>
        </row>
        <row r="378">
          <cell r="A378">
            <v>4.75</v>
          </cell>
          <cell r="B378">
            <v>0.42</v>
          </cell>
        </row>
        <row r="379">
          <cell r="A379">
            <v>4.76</v>
          </cell>
          <cell r="B379">
            <v>0.43</v>
          </cell>
        </row>
        <row r="380">
          <cell r="A380">
            <v>4.7699999999999996</v>
          </cell>
          <cell r="B380">
            <v>0.44</v>
          </cell>
        </row>
        <row r="381">
          <cell r="A381">
            <v>4.78</v>
          </cell>
          <cell r="B381">
            <v>0.45</v>
          </cell>
        </row>
        <row r="382">
          <cell r="A382">
            <v>4.79</v>
          </cell>
          <cell r="B382">
            <v>0.46</v>
          </cell>
        </row>
        <row r="383">
          <cell r="A383">
            <v>4.8</v>
          </cell>
          <cell r="B383">
            <v>0.48</v>
          </cell>
        </row>
        <row r="384">
          <cell r="A384">
            <v>4.8099999999999996</v>
          </cell>
          <cell r="B384">
            <v>0.49</v>
          </cell>
        </row>
        <row r="385">
          <cell r="A385">
            <v>4.82</v>
          </cell>
          <cell r="B385">
            <v>0.5</v>
          </cell>
        </row>
        <row r="386">
          <cell r="A386">
            <v>4.83</v>
          </cell>
          <cell r="B386">
            <v>0.5</v>
          </cell>
        </row>
        <row r="387">
          <cell r="A387">
            <v>4.84</v>
          </cell>
          <cell r="B387">
            <v>0.51</v>
          </cell>
        </row>
        <row r="388">
          <cell r="A388">
            <v>4.8499999999999996</v>
          </cell>
          <cell r="B388">
            <v>0.53</v>
          </cell>
        </row>
        <row r="389">
          <cell r="A389">
            <v>4.8600000000000003</v>
          </cell>
          <cell r="B389">
            <v>0.54</v>
          </cell>
        </row>
        <row r="390">
          <cell r="A390">
            <v>4.87</v>
          </cell>
          <cell r="B390">
            <v>0.55000000000000004</v>
          </cell>
        </row>
        <row r="391">
          <cell r="A391">
            <v>4.88</v>
          </cell>
          <cell r="B391">
            <v>0.56000000000000005</v>
          </cell>
        </row>
        <row r="392">
          <cell r="A392">
            <v>4.8899999999999997</v>
          </cell>
          <cell r="B392">
            <v>0.54</v>
          </cell>
        </row>
        <row r="393">
          <cell r="A393">
            <v>4.9000000000000004</v>
          </cell>
          <cell r="B393">
            <v>0.51</v>
          </cell>
        </row>
        <row r="394">
          <cell r="A394">
            <v>4.91</v>
          </cell>
          <cell r="B394">
            <v>0.5</v>
          </cell>
        </row>
        <row r="395">
          <cell r="A395">
            <v>4.92</v>
          </cell>
          <cell r="B395">
            <v>0.48</v>
          </cell>
        </row>
        <row r="396">
          <cell r="A396">
            <v>4.93</v>
          </cell>
          <cell r="B396">
            <v>0.48</v>
          </cell>
        </row>
        <row r="397">
          <cell r="A397">
            <v>4.9400000000000004</v>
          </cell>
          <cell r="B397">
            <v>0.46</v>
          </cell>
        </row>
        <row r="398">
          <cell r="A398">
            <v>4.95</v>
          </cell>
          <cell r="B398">
            <v>0.46</v>
          </cell>
        </row>
        <row r="399">
          <cell r="A399">
            <v>4.96</v>
          </cell>
          <cell r="B399">
            <v>0.43</v>
          </cell>
        </row>
        <row r="400">
          <cell r="A400">
            <v>4.97</v>
          </cell>
          <cell r="B400">
            <v>0.43</v>
          </cell>
        </row>
        <row r="401">
          <cell r="A401">
            <v>4.9800000000000004</v>
          </cell>
          <cell r="B401">
            <v>0.42</v>
          </cell>
        </row>
        <row r="402">
          <cell r="A402">
            <v>4.99</v>
          </cell>
          <cell r="B402">
            <v>0.41</v>
          </cell>
        </row>
        <row r="403">
          <cell r="A403">
            <v>5</v>
          </cell>
          <cell r="B403">
            <v>0.41</v>
          </cell>
        </row>
        <row r="404">
          <cell r="A404">
            <v>5.01</v>
          </cell>
          <cell r="B404">
            <v>0.42</v>
          </cell>
        </row>
        <row r="405">
          <cell r="A405">
            <v>5.0199999999999996</v>
          </cell>
          <cell r="B405">
            <v>0.43</v>
          </cell>
        </row>
        <row r="406">
          <cell r="A406">
            <v>5.03</v>
          </cell>
          <cell r="B406">
            <v>0.44</v>
          </cell>
        </row>
        <row r="407">
          <cell r="A407">
            <v>5.04</v>
          </cell>
          <cell r="B407">
            <v>0.45</v>
          </cell>
        </row>
        <row r="408">
          <cell r="A408">
            <v>5.05</v>
          </cell>
          <cell r="B408">
            <v>0.44</v>
          </cell>
        </row>
        <row r="409">
          <cell r="A409">
            <v>5.0599999999999996</v>
          </cell>
          <cell r="B409">
            <v>0.45</v>
          </cell>
        </row>
        <row r="410">
          <cell r="A410">
            <v>5.07</v>
          </cell>
          <cell r="B410">
            <v>0.46</v>
          </cell>
        </row>
        <row r="411">
          <cell r="A411">
            <v>5.08</v>
          </cell>
          <cell r="B411">
            <v>0.48</v>
          </cell>
        </row>
        <row r="412">
          <cell r="A412">
            <v>5.09</v>
          </cell>
          <cell r="B412">
            <v>0.59</v>
          </cell>
        </row>
        <row r="413">
          <cell r="A413">
            <v>5.0999999999999996</v>
          </cell>
          <cell r="B413">
            <v>0.62</v>
          </cell>
        </row>
        <row r="414">
          <cell r="A414">
            <v>5.1100000000000003</v>
          </cell>
          <cell r="B414">
            <v>0.61</v>
          </cell>
        </row>
        <row r="415">
          <cell r="A415">
            <v>5.12</v>
          </cell>
          <cell r="B415">
            <v>0.6</v>
          </cell>
        </row>
        <row r="416">
          <cell r="A416">
            <v>5.13</v>
          </cell>
          <cell r="B416">
            <v>0.59</v>
          </cell>
        </row>
        <row r="417">
          <cell r="A417">
            <v>5.14</v>
          </cell>
          <cell r="B417">
            <v>0.56999999999999995</v>
          </cell>
        </row>
        <row r="418">
          <cell r="A418">
            <v>5.15</v>
          </cell>
          <cell r="B418">
            <v>0.56000000000000005</v>
          </cell>
        </row>
        <row r="419">
          <cell r="A419">
            <v>5.16</v>
          </cell>
          <cell r="B419">
            <v>0.56000000000000005</v>
          </cell>
        </row>
        <row r="420">
          <cell r="A420">
            <v>5.17</v>
          </cell>
          <cell r="B420">
            <v>0.53</v>
          </cell>
        </row>
        <row r="421">
          <cell r="A421">
            <v>5.18</v>
          </cell>
          <cell r="B421">
            <v>0.51</v>
          </cell>
        </row>
        <row r="422">
          <cell r="A422">
            <v>5.19</v>
          </cell>
          <cell r="B422">
            <v>0.51</v>
          </cell>
        </row>
        <row r="423">
          <cell r="A423">
            <v>5.2</v>
          </cell>
          <cell r="B423">
            <v>0.49</v>
          </cell>
        </row>
        <row r="424">
          <cell r="A424">
            <v>5.21</v>
          </cell>
          <cell r="B424">
            <v>0.49</v>
          </cell>
        </row>
        <row r="425">
          <cell r="A425">
            <v>5.22</v>
          </cell>
          <cell r="B425">
            <v>0.47</v>
          </cell>
        </row>
        <row r="426">
          <cell r="A426">
            <v>5.23</v>
          </cell>
          <cell r="B426">
            <v>0.46</v>
          </cell>
        </row>
        <row r="427">
          <cell r="A427">
            <v>5.24</v>
          </cell>
          <cell r="B427">
            <v>0.45</v>
          </cell>
        </row>
        <row r="428">
          <cell r="A428">
            <v>5.25</v>
          </cell>
          <cell r="B428">
            <v>0.44</v>
          </cell>
        </row>
        <row r="429">
          <cell r="A429">
            <v>5.26</v>
          </cell>
          <cell r="B429">
            <v>0.43</v>
          </cell>
        </row>
        <row r="430">
          <cell r="A430">
            <v>5.27</v>
          </cell>
          <cell r="B430">
            <v>0.42</v>
          </cell>
        </row>
        <row r="431">
          <cell r="A431">
            <v>5.28</v>
          </cell>
          <cell r="B431">
            <v>0.4</v>
          </cell>
        </row>
        <row r="432">
          <cell r="A432">
            <v>5.29</v>
          </cell>
          <cell r="B432">
            <v>0.4</v>
          </cell>
        </row>
        <row r="433">
          <cell r="A433">
            <v>5.3</v>
          </cell>
          <cell r="B433">
            <v>0.4</v>
          </cell>
        </row>
        <row r="434">
          <cell r="A434">
            <v>5.31</v>
          </cell>
          <cell r="B434">
            <v>0.39</v>
          </cell>
        </row>
        <row r="435">
          <cell r="A435">
            <v>5.32</v>
          </cell>
          <cell r="B435">
            <v>0.39</v>
          </cell>
        </row>
        <row r="436">
          <cell r="A436">
            <v>5.33</v>
          </cell>
          <cell r="B436">
            <v>0.38</v>
          </cell>
        </row>
        <row r="437">
          <cell r="A437">
            <v>5.34</v>
          </cell>
          <cell r="B437">
            <v>0.37</v>
          </cell>
        </row>
        <row r="438">
          <cell r="A438">
            <v>5.35</v>
          </cell>
          <cell r="B438">
            <v>0.37</v>
          </cell>
        </row>
        <row r="439">
          <cell r="A439">
            <v>5.36</v>
          </cell>
          <cell r="B439">
            <v>0.37</v>
          </cell>
        </row>
        <row r="440">
          <cell r="A440">
            <v>5.37</v>
          </cell>
          <cell r="B440">
            <v>0.37</v>
          </cell>
        </row>
        <row r="441">
          <cell r="A441">
            <v>5.38</v>
          </cell>
          <cell r="B441">
            <v>0.36</v>
          </cell>
        </row>
        <row r="442">
          <cell r="A442">
            <v>5.39</v>
          </cell>
          <cell r="B442">
            <v>0.36</v>
          </cell>
        </row>
        <row r="443">
          <cell r="A443">
            <v>5.4</v>
          </cell>
          <cell r="B443">
            <v>0.36</v>
          </cell>
        </row>
        <row r="444">
          <cell r="A444">
            <v>5.41</v>
          </cell>
          <cell r="B444">
            <v>0.37</v>
          </cell>
        </row>
        <row r="445">
          <cell r="A445">
            <v>5.42</v>
          </cell>
          <cell r="B445">
            <v>0.37</v>
          </cell>
        </row>
        <row r="446">
          <cell r="A446">
            <v>5.43</v>
          </cell>
          <cell r="B446">
            <v>0.37</v>
          </cell>
        </row>
        <row r="447">
          <cell r="A447">
            <v>5.44</v>
          </cell>
          <cell r="B447">
            <v>0.38</v>
          </cell>
        </row>
        <row r="448">
          <cell r="A448">
            <v>5.45</v>
          </cell>
          <cell r="B448">
            <v>0.38</v>
          </cell>
        </row>
        <row r="449">
          <cell r="A449">
            <v>5.46</v>
          </cell>
          <cell r="B449">
            <v>0.38</v>
          </cell>
        </row>
        <row r="450">
          <cell r="A450">
            <v>5.47</v>
          </cell>
          <cell r="B450">
            <v>0.38</v>
          </cell>
        </row>
        <row r="451">
          <cell r="A451">
            <v>5.48</v>
          </cell>
          <cell r="B451">
            <v>0.39</v>
          </cell>
        </row>
        <row r="452">
          <cell r="A452">
            <v>5.49</v>
          </cell>
          <cell r="B452">
            <v>0.39</v>
          </cell>
        </row>
        <row r="453">
          <cell r="A453">
            <v>5.5</v>
          </cell>
          <cell r="B453">
            <v>0.4</v>
          </cell>
        </row>
        <row r="454">
          <cell r="A454">
            <v>5.51</v>
          </cell>
          <cell r="B454">
            <v>0.39</v>
          </cell>
        </row>
        <row r="455">
          <cell r="A455">
            <v>5.52</v>
          </cell>
          <cell r="B455">
            <v>0.4</v>
          </cell>
        </row>
        <row r="456">
          <cell r="A456">
            <v>5.53</v>
          </cell>
          <cell r="B456">
            <v>0.4</v>
          </cell>
        </row>
        <row r="457">
          <cell r="A457">
            <v>5.54</v>
          </cell>
          <cell r="B457">
            <v>0.4</v>
          </cell>
        </row>
        <row r="458">
          <cell r="A458">
            <v>5.55</v>
          </cell>
          <cell r="B458">
            <v>0.4</v>
          </cell>
        </row>
        <row r="459">
          <cell r="A459">
            <v>5.56</v>
          </cell>
          <cell r="B459">
            <v>0.41</v>
          </cell>
        </row>
        <row r="460">
          <cell r="A460">
            <v>5.57</v>
          </cell>
          <cell r="B460">
            <v>0.42</v>
          </cell>
        </row>
        <row r="461">
          <cell r="A461">
            <v>5.58</v>
          </cell>
          <cell r="B461">
            <v>0.43</v>
          </cell>
        </row>
        <row r="462">
          <cell r="A462">
            <v>5.59</v>
          </cell>
          <cell r="B462">
            <v>0.38</v>
          </cell>
        </row>
        <row r="463">
          <cell r="A463">
            <v>5.6</v>
          </cell>
          <cell r="B463">
            <v>0.47</v>
          </cell>
        </row>
        <row r="464">
          <cell r="A464">
            <v>5.61</v>
          </cell>
          <cell r="B464">
            <v>0.47</v>
          </cell>
        </row>
        <row r="465">
          <cell r="A465">
            <v>5.62</v>
          </cell>
          <cell r="B465">
            <v>0.46</v>
          </cell>
        </row>
        <row r="466">
          <cell r="A466">
            <v>5.63</v>
          </cell>
          <cell r="B466">
            <v>0.45</v>
          </cell>
        </row>
        <row r="467">
          <cell r="A467">
            <v>5.64</v>
          </cell>
          <cell r="B467">
            <v>0.45</v>
          </cell>
        </row>
        <row r="468">
          <cell r="A468">
            <v>5.65</v>
          </cell>
          <cell r="B468">
            <v>0.45</v>
          </cell>
        </row>
        <row r="469">
          <cell r="A469">
            <v>5.66</v>
          </cell>
          <cell r="B469">
            <v>0.44</v>
          </cell>
        </row>
        <row r="470">
          <cell r="A470">
            <v>5.67</v>
          </cell>
          <cell r="B470">
            <v>0.44</v>
          </cell>
        </row>
        <row r="471">
          <cell r="A471">
            <v>5.68</v>
          </cell>
          <cell r="B471">
            <v>0.44</v>
          </cell>
        </row>
        <row r="472">
          <cell r="A472">
            <v>5.69</v>
          </cell>
          <cell r="B472">
            <v>0.43</v>
          </cell>
        </row>
        <row r="473">
          <cell r="A473">
            <v>5.7</v>
          </cell>
          <cell r="B473">
            <v>0.43</v>
          </cell>
        </row>
        <row r="474">
          <cell r="A474">
            <v>5.71</v>
          </cell>
          <cell r="B474">
            <v>0.43</v>
          </cell>
        </row>
        <row r="475">
          <cell r="A475">
            <v>5.72</v>
          </cell>
          <cell r="B475">
            <v>0.43</v>
          </cell>
        </row>
        <row r="476">
          <cell r="A476">
            <v>5.73</v>
          </cell>
          <cell r="B476">
            <v>0.42</v>
          </cell>
        </row>
        <row r="477">
          <cell r="A477">
            <v>5.74</v>
          </cell>
          <cell r="B477">
            <v>0.43</v>
          </cell>
        </row>
        <row r="478">
          <cell r="A478">
            <v>5.75</v>
          </cell>
          <cell r="B478">
            <v>0.43</v>
          </cell>
        </row>
        <row r="479">
          <cell r="A479">
            <v>5.76</v>
          </cell>
          <cell r="B479">
            <v>0.44</v>
          </cell>
        </row>
        <row r="480">
          <cell r="A480">
            <v>5.77</v>
          </cell>
          <cell r="B480">
            <v>0.44</v>
          </cell>
        </row>
        <row r="481">
          <cell r="A481">
            <v>5.78</v>
          </cell>
          <cell r="B481">
            <v>0.44</v>
          </cell>
        </row>
        <row r="482">
          <cell r="A482">
            <v>5.79</v>
          </cell>
          <cell r="B482">
            <v>0.44</v>
          </cell>
        </row>
        <row r="483">
          <cell r="A483">
            <v>5.8</v>
          </cell>
          <cell r="B483">
            <v>0.44</v>
          </cell>
        </row>
        <row r="484">
          <cell r="A484">
            <v>5.81</v>
          </cell>
          <cell r="B484">
            <v>0.42</v>
          </cell>
        </row>
        <row r="485">
          <cell r="A485">
            <v>5.82</v>
          </cell>
          <cell r="B485">
            <v>0.41</v>
          </cell>
        </row>
        <row r="486">
          <cell r="A486">
            <v>5.83</v>
          </cell>
          <cell r="B486">
            <v>0.41</v>
          </cell>
        </row>
        <row r="487">
          <cell r="A487">
            <v>5.84</v>
          </cell>
          <cell r="B487">
            <v>0.4</v>
          </cell>
        </row>
        <row r="488">
          <cell r="A488">
            <v>5.85</v>
          </cell>
          <cell r="B488">
            <v>0.4</v>
          </cell>
        </row>
        <row r="489">
          <cell r="A489">
            <v>5.86</v>
          </cell>
          <cell r="B489">
            <v>0.4</v>
          </cell>
        </row>
        <row r="490">
          <cell r="A490">
            <v>5.87</v>
          </cell>
          <cell r="B490">
            <v>0.4</v>
          </cell>
        </row>
        <row r="491">
          <cell r="A491">
            <v>5.88</v>
          </cell>
          <cell r="B491">
            <v>0.39</v>
          </cell>
        </row>
        <row r="492">
          <cell r="A492">
            <v>5.89</v>
          </cell>
          <cell r="B492">
            <v>0.39</v>
          </cell>
        </row>
        <row r="493">
          <cell r="A493">
            <v>5.9</v>
          </cell>
          <cell r="B493">
            <v>0.38</v>
          </cell>
        </row>
        <row r="494">
          <cell r="A494">
            <v>5.91</v>
          </cell>
          <cell r="B494">
            <v>0.38</v>
          </cell>
        </row>
        <row r="495">
          <cell r="A495">
            <v>5.92</v>
          </cell>
          <cell r="B495">
            <v>0.38</v>
          </cell>
        </row>
        <row r="496">
          <cell r="A496">
            <v>5.93</v>
          </cell>
          <cell r="B496">
            <v>0.38</v>
          </cell>
        </row>
        <row r="497">
          <cell r="A497">
            <v>5.94</v>
          </cell>
          <cell r="B497">
            <v>0.39</v>
          </cell>
        </row>
        <row r="498">
          <cell r="A498">
            <v>5.95</v>
          </cell>
          <cell r="B498">
            <v>0.39</v>
          </cell>
        </row>
        <row r="499">
          <cell r="A499">
            <v>5.96</v>
          </cell>
          <cell r="B499">
            <v>0.38</v>
          </cell>
        </row>
        <row r="500">
          <cell r="A500">
            <v>5.97</v>
          </cell>
          <cell r="B500">
            <v>0.38</v>
          </cell>
        </row>
        <row r="501">
          <cell r="A501">
            <v>5.98</v>
          </cell>
          <cell r="B501">
            <v>0.38</v>
          </cell>
        </row>
        <row r="502">
          <cell r="A502">
            <v>5.99</v>
          </cell>
          <cell r="B502">
            <v>0.38</v>
          </cell>
        </row>
        <row r="503">
          <cell r="A503">
            <v>6</v>
          </cell>
          <cell r="B503">
            <v>0.38</v>
          </cell>
        </row>
        <row r="504">
          <cell r="A504">
            <v>6.01</v>
          </cell>
          <cell r="B504">
            <v>0.38</v>
          </cell>
        </row>
        <row r="505">
          <cell r="A505">
            <v>6.02</v>
          </cell>
          <cell r="B505">
            <v>0.37</v>
          </cell>
        </row>
        <row r="506">
          <cell r="A506">
            <v>6.03</v>
          </cell>
          <cell r="B506">
            <v>0.38</v>
          </cell>
        </row>
        <row r="507">
          <cell r="A507">
            <v>6.04</v>
          </cell>
          <cell r="B507">
            <v>0.38</v>
          </cell>
        </row>
        <row r="508">
          <cell r="A508">
            <v>6.05</v>
          </cell>
          <cell r="B508">
            <v>0.38</v>
          </cell>
        </row>
        <row r="509">
          <cell r="A509">
            <v>6.06</v>
          </cell>
          <cell r="B509">
            <v>0.37</v>
          </cell>
        </row>
        <row r="510">
          <cell r="A510">
            <v>6.07</v>
          </cell>
          <cell r="B510">
            <v>0.37</v>
          </cell>
        </row>
        <row r="511">
          <cell r="A511">
            <v>6.08</v>
          </cell>
          <cell r="B511">
            <v>0.36</v>
          </cell>
        </row>
        <row r="512">
          <cell r="A512">
            <v>6.09</v>
          </cell>
          <cell r="B512">
            <v>0.37</v>
          </cell>
        </row>
        <row r="513">
          <cell r="A513">
            <v>6.1</v>
          </cell>
          <cell r="B513">
            <v>0.36</v>
          </cell>
        </row>
        <row r="514">
          <cell r="A514">
            <v>6.11</v>
          </cell>
          <cell r="B514">
            <v>0.35</v>
          </cell>
        </row>
        <row r="515">
          <cell r="A515">
            <v>6.12</v>
          </cell>
          <cell r="B515">
            <v>0.35</v>
          </cell>
        </row>
        <row r="516">
          <cell r="A516">
            <v>6.13</v>
          </cell>
          <cell r="B516">
            <v>0.35</v>
          </cell>
        </row>
        <row r="517">
          <cell r="A517">
            <v>6.14</v>
          </cell>
          <cell r="B517">
            <v>0.35</v>
          </cell>
        </row>
        <row r="518">
          <cell r="A518">
            <v>6.15</v>
          </cell>
          <cell r="B518">
            <v>0.35</v>
          </cell>
        </row>
        <row r="519">
          <cell r="A519">
            <v>6.16</v>
          </cell>
          <cell r="B519">
            <v>0.35</v>
          </cell>
        </row>
        <row r="520">
          <cell r="A520">
            <v>6.17</v>
          </cell>
          <cell r="B520">
            <v>0.35</v>
          </cell>
        </row>
        <row r="521">
          <cell r="A521">
            <v>6.18</v>
          </cell>
          <cell r="B521">
            <v>0.35</v>
          </cell>
        </row>
        <row r="522">
          <cell r="A522">
            <v>6.19</v>
          </cell>
          <cell r="B522">
            <v>0.35</v>
          </cell>
        </row>
        <row r="523">
          <cell r="A523">
            <v>6.2</v>
          </cell>
          <cell r="B523">
            <v>0.35</v>
          </cell>
        </row>
        <row r="524">
          <cell r="A524">
            <v>6.21</v>
          </cell>
          <cell r="B524">
            <v>0.34</v>
          </cell>
        </row>
        <row r="525">
          <cell r="A525">
            <v>6.22</v>
          </cell>
          <cell r="B525">
            <v>0.34</v>
          </cell>
        </row>
        <row r="526">
          <cell r="A526">
            <v>6.23</v>
          </cell>
          <cell r="B526">
            <v>0.34</v>
          </cell>
        </row>
        <row r="527">
          <cell r="A527">
            <v>6.24</v>
          </cell>
          <cell r="B527">
            <v>0.33</v>
          </cell>
        </row>
        <row r="528">
          <cell r="A528">
            <v>6.25</v>
          </cell>
          <cell r="B528">
            <v>0.33</v>
          </cell>
        </row>
        <row r="529">
          <cell r="A529">
            <v>6.26</v>
          </cell>
          <cell r="B529">
            <v>0.33</v>
          </cell>
        </row>
        <row r="530">
          <cell r="A530">
            <v>6.27</v>
          </cell>
          <cell r="B530">
            <v>0.33</v>
          </cell>
        </row>
        <row r="531">
          <cell r="A531">
            <v>6.28</v>
          </cell>
          <cell r="B531">
            <v>0.33</v>
          </cell>
        </row>
        <row r="532">
          <cell r="A532">
            <v>6.29</v>
          </cell>
          <cell r="B532">
            <v>0.32</v>
          </cell>
        </row>
        <row r="533">
          <cell r="A533">
            <v>6.3</v>
          </cell>
          <cell r="B533">
            <v>0.33</v>
          </cell>
        </row>
        <row r="534">
          <cell r="A534">
            <v>6.31</v>
          </cell>
          <cell r="B534">
            <v>0.33</v>
          </cell>
        </row>
        <row r="535">
          <cell r="A535">
            <v>6.32</v>
          </cell>
          <cell r="B535">
            <v>0.32</v>
          </cell>
        </row>
        <row r="536">
          <cell r="A536">
            <v>6.33</v>
          </cell>
          <cell r="B536">
            <v>0.32</v>
          </cell>
        </row>
        <row r="537">
          <cell r="A537">
            <v>6.34</v>
          </cell>
          <cell r="B537">
            <v>0.32</v>
          </cell>
        </row>
        <row r="538">
          <cell r="A538">
            <v>6.35</v>
          </cell>
          <cell r="B538">
            <v>0.33</v>
          </cell>
        </row>
        <row r="539">
          <cell r="A539">
            <v>6.36</v>
          </cell>
          <cell r="B539">
            <v>0.33</v>
          </cell>
        </row>
        <row r="540">
          <cell r="A540">
            <v>6.37</v>
          </cell>
          <cell r="B540">
            <v>0.33</v>
          </cell>
        </row>
        <row r="541">
          <cell r="A541">
            <v>6.38</v>
          </cell>
          <cell r="B541">
            <v>0.33</v>
          </cell>
        </row>
        <row r="542">
          <cell r="A542">
            <v>6.39</v>
          </cell>
          <cell r="B542">
            <v>0.32</v>
          </cell>
        </row>
        <row r="543">
          <cell r="A543">
            <v>6.4</v>
          </cell>
          <cell r="B543">
            <v>0.32</v>
          </cell>
        </row>
        <row r="544">
          <cell r="A544">
            <v>6.41</v>
          </cell>
          <cell r="B544">
            <v>0.32</v>
          </cell>
        </row>
        <row r="545">
          <cell r="A545">
            <v>6.42</v>
          </cell>
          <cell r="B545">
            <v>0.31</v>
          </cell>
        </row>
        <row r="546">
          <cell r="A546">
            <v>6.43</v>
          </cell>
          <cell r="B546">
            <v>0.31</v>
          </cell>
        </row>
        <row r="547">
          <cell r="A547">
            <v>6.44</v>
          </cell>
          <cell r="B547">
            <v>0.31</v>
          </cell>
        </row>
        <row r="548">
          <cell r="A548">
            <v>6.45</v>
          </cell>
          <cell r="B548">
            <v>0.31</v>
          </cell>
        </row>
        <row r="549">
          <cell r="A549">
            <v>6.46</v>
          </cell>
          <cell r="B549">
            <v>0.3</v>
          </cell>
        </row>
        <row r="550">
          <cell r="A550">
            <v>6.47</v>
          </cell>
          <cell r="B550">
            <v>0.3</v>
          </cell>
        </row>
        <row r="551">
          <cell r="A551">
            <v>6.48</v>
          </cell>
          <cell r="B551">
            <v>0.3</v>
          </cell>
        </row>
        <row r="552">
          <cell r="A552">
            <v>6.49</v>
          </cell>
          <cell r="B552">
            <v>0.3</v>
          </cell>
        </row>
        <row r="553">
          <cell r="A553">
            <v>6.5</v>
          </cell>
          <cell r="B553">
            <v>0.28999999999999998</v>
          </cell>
        </row>
        <row r="554">
          <cell r="A554">
            <v>6.51</v>
          </cell>
          <cell r="B554">
            <v>0.28999999999999998</v>
          </cell>
        </row>
        <row r="555">
          <cell r="A555">
            <v>6.52</v>
          </cell>
          <cell r="B555">
            <v>0.3</v>
          </cell>
        </row>
        <row r="556">
          <cell r="A556">
            <v>6.53</v>
          </cell>
          <cell r="B556">
            <v>0.3</v>
          </cell>
        </row>
        <row r="557">
          <cell r="A557">
            <v>6.54</v>
          </cell>
          <cell r="B557">
            <v>0.3</v>
          </cell>
        </row>
        <row r="558">
          <cell r="A558">
            <v>6.55</v>
          </cell>
          <cell r="B558">
            <v>0.3</v>
          </cell>
        </row>
        <row r="559">
          <cell r="A559">
            <v>6.56</v>
          </cell>
          <cell r="B559">
            <v>0.3</v>
          </cell>
        </row>
        <row r="560">
          <cell r="A560">
            <v>6.57</v>
          </cell>
          <cell r="B560">
            <v>0.31</v>
          </cell>
        </row>
        <row r="561">
          <cell r="A561">
            <v>6.58</v>
          </cell>
          <cell r="B561">
            <v>0.31</v>
          </cell>
        </row>
        <row r="562">
          <cell r="A562">
            <v>6.59</v>
          </cell>
          <cell r="B562">
            <v>0.32</v>
          </cell>
        </row>
        <row r="563">
          <cell r="A563">
            <v>6.6</v>
          </cell>
          <cell r="B563">
            <v>0.32</v>
          </cell>
        </row>
        <row r="564">
          <cell r="A564">
            <v>6.61</v>
          </cell>
          <cell r="B564">
            <v>0.32</v>
          </cell>
        </row>
        <row r="565">
          <cell r="A565">
            <v>6.62</v>
          </cell>
          <cell r="B565">
            <v>0.33</v>
          </cell>
        </row>
        <row r="566">
          <cell r="A566">
            <v>6.63</v>
          </cell>
          <cell r="B566">
            <v>0.34</v>
          </cell>
        </row>
        <row r="567">
          <cell r="A567">
            <v>6.64</v>
          </cell>
          <cell r="B567">
            <v>0.34</v>
          </cell>
        </row>
        <row r="568">
          <cell r="A568">
            <v>6.65</v>
          </cell>
          <cell r="B568">
            <v>0.34</v>
          </cell>
        </row>
        <row r="569">
          <cell r="A569">
            <v>6.66</v>
          </cell>
          <cell r="B569">
            <v>0.34</v>
          </cell>
        </row>
        <row r="570">
          <cell r="A570">
            <v>6.67</v>
          </cell>
          <cell r="B570">
            <v>0.35</v>
          </cell>
        </row>
        <row r="571">
          <cell r="A571">
            <v>6.68</v>
          </cell>
          <cell r="B571">
            <v>0.35</v>
          </cell>
        </row>
        <row r="572">
          <cell r="A572">
            <v>6.69</v>
          </cell>
          <cell r="B572">
            <v>0.35</v>
          </cell>
        </row>
        <row r="573">
          <cell r="A573">
            <v>6.7</v>
          </cell>
          <cell r="B573">
            <v>0.35</v>
          </cell>
        </row>
        <row r="574">
          <cell r="A574">
            <v>6.71</v>
          </cell>
          <cell r="B574">
            <v>0.35</v>
          </cell>
        </row>
        <row r="575">
          <cell r="A575">
            <v>6.72</v>
          </cell>
          <cell r="B575">
            <v>0.35</v>
          </cell>
        </row>
        <row r="576">
          <cell r="A576">
            <v>6.73</v>
          </cell>
          <cell r="B576">
            <v>0.35</v>
          </cell>
        </row>
        <row r="577">
          <cell r="A577">
            <v>6.74</v>
          </cell>
          <cell r="B577">
            <v>0.35</v>
          </cell>
        </row>
        <row r="578">
          <cell r="A578">
            <v>6.75</v>
          </cell>
          <cell r="B578">
            <v>0.35</v>
          </cell>
        </row>
        <row r="579">
          <cell r="A579">
            <v>6.76</v>
          </cell>
          <cell r="B579">
            <v>0.35</v>
          </cell>
        </row>
        <row r="580">
          <cell r="A580">
            <v>6.77</v>
          </cell>
          <cell r="B580">
            <v>0.35</v>
          </cell>
        </row>
        <row r="581">
          <cell r="A581">
            <v>6.78</v>
          </cell>
          <cell r="B581">
            <v>0.35</v>
          </cell>
        </row>
        <row r="582">
          <cell r="A582">
            <v>6.79</v>
          </cell>
          <cell r="B582">
            <v>0.34</v>
          </cell>
        </row>
        <row r="583">
          <cell r="A583">
            <v>6.8</v>
          </cell>
          <cell r="B583">
            <v>0.34</v>
          </cell>
        </row>
        <row r="584">
          <cell r="A584">
            <v>6.81</v>
          </cell>
          <cell r="B584">
            <v>0.34</v>
          </cell>
        </row>
        <row r="585">
          <cell r="A585">
            <v>6.82</v>
          </cell>
          <cell r="B585">
            <v>0.33</v>
          </cell>
        </row>
        <row r="586">
          <cell r="A586">
            <v>6.83</v>
          </cell>
          <cell r="B586">
            <v>0.33</v>
          </cell>
        </row>
        <row r="587">
          <cell r="A587">
            <v>6.84</v>
          </cell>
          <cell r="B587">
            <v>0.32</v>
          </cell>
        </row>
        <row r="588">
          <cell r="A588">
            <v>6.85</v>
          </cell>
          <cell r="B588">
            <v>0.32</v>
          </cell>
        </row>
        <row r="589">
          <cell r="A589">
            <v>6.86</v>
          </cell>
          <cell r="B589">
            <v>0.32</v>
          </cell>
        </row>
        <row r="590">
          <cell r="A590">
            <v>6.87</v>
          </cell>
          <cell r="B590">
            <v>0.32</v>
          </cell>
        </row>
        <row r="591">
          <cell r="A591">
            <v>6.88</v>
          </cell>
          <cell r="B591">
            <v>0.32</v>
          </cell>
        </row>
        <row r="592">
          <cell r="A592">
            <v>6.89</v>
          </cell>
          <cell r="B592">
            <v>0.31</v>
          </cell>
        </row>
        <row r="593">
          <cell r="A593">
            <v>6.9</v>
          </cell>
          <cell r="B593">
            <v>0.3</v>
          </cell>
        </row>
        <row r="594">
          <cell r="A594">
            <v>6.91</v>
          </cell>
          <cell r="B594">
            <v>0.3</v>
          </cell>
        </row>
        <row r="595">
          <cell r="A595">
            <v>6.92</v>
          </cell>
          <cell r="B595">
            <v>0.3</v>
          </cell>
        </row>
        <row r="596">
          <cell r="A596">
            <v>6.93</v>
          </cell>
          <cell r="B596">
            <v>0.3</v>
          </cell>
        </row>
        <row r="597">
          <cell r="A597">
            <v>6.94</v>
          </cell>
          <cell r="B597">
            <v>0.3</v>
          </cell>
        </row>
        <row r="598">
          <cell r="A598">
            <v>6.95</v>
          </cell>
          <cell r="B598">
            <v>0.3</v>
          </cell>
        </row>
        <row r="599">
          <cell r="A599">
            <v>6.96</v>
          </cell>
          <cell r="B599">
            <v>0.3</v>
          </cell>
        </row>
        <row r="600">
          <cell r="A600">
            <v>6.97</v>
          </cell>
          <cell r="B600">
            <v>0.3</v>
          </cell>
        </row>
        <row r="601">
          <cell r="A601">
            <v>6.98</v>
          </cell>
          <cell r="B601">
            <v>0.3</v>
          </cell>
        </row>
        <row r="602">
          <cell r="A602">
            <v>6.99</v>
          </cell>
          <cell r="B602">
            <v>0.3</v>
          </cell>
        </row>
        <row r="603">
          <cell r="A603">
            <v>7</v>
          </cell>
          <cell r="B603">
            <v>0.31</v>
          </cell>
        </row>
        <row r="604">
          <cell r="A604">
            <v>7.01</v>
          </cell>
          <cell r="B604">
            <v>0.32</v>
          </cell>
        </row>
        <row r="605">
          <cell r="A605">
            <v>7.02</v>
          </cell>
          <cell r="B605">
            <v>0.33</v>
          </cell>
        </row>
        <row r="606">
          <cell r="A606">
            <v>7.03</v>
          </cell>
          <cell r="B606">
            <v>0.34</v>
          </cell>
        </row>
        <row r="607">
          <cell r="A607">
            <v>7.04</v>
          </cell>
          <cell r="B607">
            <v>0.35</v>
          </cell>
        </row>
        <row r="608">
          <cell r="A608">
            <v>7.05</v>
          </cell>
          <cell r="B608">
            <v>0.35</v>
          </cell>
        </row>
        <row r="609">
          <cell r="A609">
            <v>7.06</v>
          </cell>
          <cell r="B609">
            <v>0.35</v>
          </cell>
        </row>
        <row r="610">
          <cell r="A610">
            <v>7.07</v>
          </cell>
          <cell r="B610">
            <v>0.21</v>
          </cell>
        </row>
        <row r="611">
          <cell r="A611">
            <v>7.08</v>
          </cell>
          <cell r="B611">
            <v>0.33</v>
          </cell>
        </row>
        <row r="612">
          <cell r="A612">
            <v>7.09</v>
          </cell>
          <cell r="B612">
            <v>0.33</v>
          </cell>
        </row>
        <row r="613">
          <cell r="A613">
            <v>7.1</v>
          </cell>
          <cell r="B613">
            <v>0.33</v>
          </cell>
        </row>
        <row r="614">
          <cell r="A614">
            <v>7.11</v>
          </cell>
          <cell r="B614">
            <v>0.33</v>
          </cell>
        </row>
        <row r="615">
          <cell r="A615">
            <v>7.12</v>
          </cell>
          <cell r="B615">
            <v>0.33</v>
          </cell>
        </row>
        <row r="616">
          <cell r="A616">
            <v>7.13</v>
          </cell>
          <cell r="B616">
            <v>0.32</v>
          </cell>
        </row>
        <row r="617">
          <cell r="A617">
            <v>7.14</v>
          </cell>
          <cell r="B617">
            <v>0.32</v>
          </cell>
        </row>
        <row r="618">
          <cell r="A618">
            <v>7.15</v>
          </cell>
          <cell r="B618">
            <v>0.33</v>
          </cell>
        </row>
        <row r="619">
          <cell r="A619">
            <v>7.16</v>
          </cell>
          <cell r="B619">
            <v>0.33</v>
          </cell>
        </row>
        <row r="620">
          <cell r="A620">
            <v>7.17</v>
          </cell>
          <cell r="B620">
            <v>0.34</v>
          </cell>
        </row>
        <row r="621">
          <cell r="A621">
            <v>7.18</v>
          </cell>
          <cell r="B621">
            <v>0.34</v>
          </cell>
        </row>
        <row r="622">
          <cell r="A622">
            <v>7.19</v>
          </cell>
          <cell r="B622">
            <v>0.33</v>
          </cell>
        </row>
        <row r="623">
          <cell r="A623">
            <v>7.2</v>
          </cell>
          <cell r="B623">
            <v>0.34</v>
          </cell>
        </row>
        <row r="624">
          <cell r="A624">
            <v>7.21</v>
          </cell>
          <cell r="B624">
            <v>0.34</v>
          </cell>
        </row>
        <row r="625">
          <cell r="A625">
            <v>7.22</v>
          </cell>
          <cell r="B625">
            <v>0.36</v>
          </cell>
        </row>
        <row r="626">
          <cell r="A626">
            <v>7.23</v>
          </cell>
          <cell r="B626">
            <v>0.39</v>
          </cell>
        </row>
        <row r="627">
          <cell r="A627">
            <v>7.24</v>
          </cell>
          <cell r="B627">
            <v>0.39</v>
          </cell>
        </row>
        <row r="628">
          <cell r="A628">
            <v>7.25</v>
          </cell>
          <cell r="B628">
            <v>0.4</v>
          </cell>
        </row>
        <row r="629">
          <cell r="A629">
            <v>7.26</v>
          </cell>
          <cell r="B629">
            <v>0.49</v>
          </cell>
        </row>
        <row r="630">
          <cell r="A630">
            <v>7.27</v>
          </cell>
          <cell r="B630">
            <v>0.82</v>
          </cell>
        </row>
        <row r="631">
          <cell r="A631">
            <v>7.28</v>
          </cell>
          <cell r="B631">
            <v>1.1599999999999999</v>
          </cell>
        </row>
        <row r="632">
          <cell r="A632">
            <v>7.29</v>
          </cell>
          <cell r="B632">
            <v>2.25</v>
          </cell>
        </row>
        <row r="633">
          <cell r="A633">
            <v>7.3</v>
          </cell>
          <cell r="B633">
            <v>3.34</v>
          </cell>
        </row>
        <row r="634">
          <cell r="A634">
            <v>7.31</v>
          </cell>
          <cell r="B634">
            <v>3.75</v>
          </cell>
        </row>
        <row r="635">
          <cell r="A635">
            <v>7.32</v>
          </cell>
          <cell r="B635">
            <v>4.49</v>
          </cell>
        </row>
        <row r="636">
          <cell r="A636">
            <v>7.33</v>
          </cell>
          <cell r="B636">
            <v>4.9000000000000004</v>
          </cell>
        </row>
        <row r="637">
          <cell r="A637">
            <v>7.34</v>
          </cell>
          <cell r="B637">
            <v>5.18</v>
          </cell>
        </row>
        <row r="638">
          <cell r="A638">
            <v>7.35</v>
          </cell>
          <cell r="B638">
            <v>5.38</v>
          </cell>
        </row>
        <row r="639">
          <cell r="A639">
            <v>7.36</v>
          </cell>
          <cell r="B639">
            <v>5.51</v>
          </cell>
        </row>
        <row r="640">
          <cell r="A640">
            <v>7.37</v>
          </cell>
          <cell r="B640">
            <v>5.82</v>
          </cell>
        </row>
        <row r="641">
          <cell r="A641">
            <v>7.38</v>
          </cell>
          <cell r="B641">
            <v>6.23</v>
          </cell>
        </row>
        <row r="642">
          <cell r="A642">
            <v>7.39</v>
          </cell>
          <cell r="B642">
            <v>6.43</v>
          </cell>
        </row>
        <row r="643">
          <cell r="A643">
            <v>7.4</v>
          </cell>
          <cell r="B643">
            <v>7.02</v>
          </cell>
        </row>
        <row r="644">
          <cell r="A644">
            <v>7.41</v>
          </cell>
          <cell r="B644">
            <v>7.68</v>
          </cell>
        </row>
        <row r="645">
          <cell r="A645">
            <v>7.42</v>
          </cell>
          <cell r="B645">
            <v>7.98</v>
          </cell>
        </row>
        <row r="646">
          <cell r="A646">
            <v>7.43</v>
          </cell>
          <cell r="B646">
            <v>8.6199999999999992</v>
          </cell>
        </row>
        <row r="647">
          <cell r="A647">
            <v>7.44</v>
          </cell>
          <cell r="B647">
            <v>9.24</v>
          </cell>
        </row>
        <row r="648">
          <cell r="A648">
            <v>7.45</v>
          </cell>
          <cell r="B648">
            <v>9.92</v>
          </cell>
        </row>
        <row r="649">
          <cell r="A649">
            <v>7.46</v>
          </cell>
          <cell r="B649">
            <v>10.53</v>
          </cell>
        </row>
        <row r="650">
          <cell r="A650">
            <v>7.47</v>
          </cell>
          <cell r="B650">
            <v>11</v>
          </cell>
        </row>
        <row r="651">
          <cell r="A651">
            <v>7.48</v>
          </cell>
          <cell r="B651">
            <v>11.2</v>
          </cell>
        </row>
        <row r="652">
          <cell r="A652">
            <v>7.49</v>
          </cell>
          <cell r="B652">
            <v>11.29</v>
          </cell>
        </row>
        <row r="653">
          <cell r="A653">
            <v>7.5</v>
          </cell>
          <cell r="B653">
            <v>11.43</v>
          </cell>
        </row>
        <row r="654">
          <cell r="A654">
            <v>7.51</v>
          </cell>
          <cell r="B654">
            <v>11.48</v>
          </cell>
        </row>
        <row r="655">
          <cell r="A655">
            <v>7.52</v>
          </cell>
          <cell r="B655">
            <v>11.65</v>
          </cell>
        </row>
        <row r="656">
          <cell r="A656">
            <v>7.53</v>
          </cell>
          <cell r="B656">
            <v>11.7</v>
          </cell>
        </row>
        <row r="657">
          <cell r="A657">
            <v>7.54</v>
          </cell>
          <cell r="B657">
            <v>11.7</v>
          </cell>
        </row>
        <row r="658">
          <cell r="A658">
            <v>7.55</v>
          </cell>
          <cell r="B658">
            <v>11.59</v>
          </cell>
        </row>
        <row r="659">
          <cell r="A659">
            <v>7.56</v>
          </cell>
          <cell r="B659">
            <v>11.36</v>
          </cell>
        </row>
        <row r="660">
          <cell r="A660">
            <v>7.57</v>
          </cell>
          <cell r="B660">
            <v>11.13</v>
          </cell>
        </row>
        <row r="661">
          <cell r="A661">
            <v>7.58</v>
          </cell>
          <cell r="B661">
            <v>10.199999999999999</v>
          </cell>
        </row>
        <row r="662">
          <cell r="A662">
            <v>7.59</v>
          </cell>
          <cell r="B662">
            <v>10.039999999999999</v>
          </cell>
        </row>
        <row r="663">
          <cell r="A663">
            <v>7.6</v>
          </cell>
          <cell r="B663">
            <v>9.8699999999999992</v>
          </cell>
        </row>
        <row r="664">
          <cell r="A664">
            <v>7.61</v>
          </cell>
          <cell r="B664">
            <v>9.7200000000000006</v>
          </cell>
        </row>
        <row r="665">
          <cell r="A665">
            <v>7.62</v>
          </cell>
          <cell r="B665">
            <v>9.64</v>
          </cell>
        </row>
        <row r="666">
          <cell r="A666">
            <v>7.63</v>
          </cell>
          <cell r="B666">
            <v>9.6</v>
          </cell>
        </row>
        <row r="667">
          <cell r="A667">
            <v>7.64</v>
          </cell>
          <cell r="B667">
            <v>9.59</v>
          </cell>
        </row>
        <row r="668">
          <cell r="A668">
            <v>7.65</v>
          </cell>
          <cell r="B668">
            <v>9.77</v>
          </cell>
        </row>
        <row r="669">
          <cell r="A669">
            <v>7.66</v>
          </cell>
          <cell r="B669">
            <v>10.07</v>
          </cell>
        </row>
        <row r="670">
          <cell r="A670">
            <v>7.67</v>
          </cell>
          <cell r="B670">
            <v>10.26</v>
          </cell>
        </row>
        <row r="671">
          <cell r="A671">
            <v>7.68</v>
          </cell>
          <cell r="B671">
            <v>10.72</v>
          </cell>
        </row>
        <row r="672">
          <cell r="A672">
            <v>7.69</v>
          </cell>
          <cell r="B672">
            <v>10.96</v>
          </cell>
        </row>
        <row r="673">
          <cell r="A673">
            <v>7.7</v>
          </cell>
          <cell r="B673">
            <v>11.5</v>
          </cell>
        </row>
        <row r="674">
          <cell r="A674">
            <v>7.71</v>
          </cell>
          <cell r="B674">
            <v>11.86</v>
          </cell>
        </row>
        <row r="675">
          <cell r="A675">
            <v>7.72</v>
          </cell>
          <cell r="B675">
            <v>12.03</v>
          </cell>
        </row>
        <row r="676">
          <cell r="A676">
            <v>7.73</v>
          </cell>
          <cell r="B676">
            <v>12.06</v>
          </cell>
        </row>
        <row r="677">
          <cell r="A677">
            <v>7.74</v>
          </cell>
          <cell r="B677">
            <v>12.02</v>
          </cell>
        </row>
        <row r="678">
          <cell r="A678">
            <v>7.75</v>
          </cell>
          <cell r="B678">
            <v>11.9</v>
          </cell>
        </row>
        <row r="679">
          <cell r="A679">
            <v>7.76</v>
          </cell>
          <cell r="B679">
            <v>11.8</v>
          </cell>
        </row>
        <row r="680">
          <cell r="A680">
            <v>7.77</v>
          </cell>
          <cell r="B680">
            <v>11.74</v>
          </cell>
        </row>
        <row r="681">
          <cell r="A681">
            <v>7.78</v>
          </cell>
          <cell r="B681">
            <v>11.75</v>
          </cell>
        </row>
        <row r="682">
          <cell r="A682">
            <v>7.79</v>
          </cell>
          <cell r="B682">
            <v>11.85</v>
          </cell>
        </row>
        <row r="683">
          <cell r="A683">
            <v>7.8</v>
          </cell>
          <cell r="B683">
            <v>11.91</v>
          </cell>
        </row>
        <row r="684">
          <cell r="A684">
            <v>7.81</v>
          </cell>
          <cell r="B684">
            <v>12.26</v>
          </cell>
        </row>
        <row r="685">
          <cell r="A685">
            <v>7.82</v>
          </cell>
          <cell r="B685">
            <v>12.67</v>
          </cell>
        </row>
        <row r="686">
          <cell r="A686">
            <v>7.83</v>
          </cell>
          <cell r="B686">
            <v>13.31</v>
          </cell>
        </row>
        <row r="687">
          <cell r="A687">
            <v>7.84</v>
          </cell>
          <cell r="B687">
            <v>14.04</v>
          </cell>
        </row>
        <row r="688">
          <cell r="A688">
            <v>7.85</v>
          </cell>
          <cell r="B688">
            <v>14.38</v>
          </cell>
        </row>
        <row r="689">
          <cell r="A689">
            <v>7.86</v>
          </cell>
          <cell r="B689">
            <v>15.09</v>
          </cell>
        </row>
        <row r="690">
          <cell r="A690">
            <v>7.87</v>
          </cell>
          <cell r="B690">
            <v>15.59</v>
          </cell>
        </row>
        <row r="691">
          <cell r="A691">
            <v>7.88</v>
          </cell>
          <cell r="B691">
            <v>15.82</v>
          </cell>
        </row>
        <row r="692">
          <cell r="A692">
            <v>7.89</v>
          </cell>
          <cell r="B692">
            <v>15.85</v>
          </cell>
        </row>
        <row r="693">
          <cell r="A693">
            <v>7.9</v>
          </cell>
          <cell r="B693">
            <v>15.82</v>
          </cell>
        </row>
        <row r="694">
          <cell r="A694">
            <v>7.91</v>
          </cell>
          <cell r="B694">
            <v>15.66</v>
          </cell>
        </row>
        <row r="695">
          <cell r="A695">
            <v>7.92</v>
          </cell>
          <cell r="B695">
            <v>15.48</v>
          </cell>
        </row>
        <row r="696">
          <cell r="A696">
            <v>7.93</v>
          </cell>
          <cell r="B696">
            <v>15.38</v>
          </cell>
        </row>
        <row r="697">
          <cell r="A697">
            <v>7.94</v>
          </cell>
          <cell r="B697">
            <v>15.27</v>
          </cell>
        </row>
        <row r="698">
          <cell r="A698">
            <v>7.95</v>
          </cell>
          <cell r="B698">
            <v>15.2</v>
          </cell>
        </row>
        <row r="699">
          <cell r="A699">
            <v>7.96</v>
          </cell>
          <cell r="B699">
            <v>15.21</v>
          </cell>
        </row>
        <row r="700">
          <cell r="A700">
            <v>7.97</v>
          </cell>
          <cell r="B700">
            <v>15.19</v>
          </cell>
        </row>
        <row r="701">
          <cell r="A701">
            <v>7.98</v>
          </cell>
          <cell r="B701">
            <v>15.22</v>
          </cell>
        </row>
        <row r="702">
          <cell r="A702">
            <v>7.99</v>
          </cell>
          <cell r="B702">
            <v>15.29</v>
          </cell>
        </row>
        <row r="703">
          <cell r="A703">
            <v>8</v>
          </cell>
          <cell r="B703">
            <v>15.29</v>
          </cell>
        </row>
        <row r="704">
          <cell r="A704">
            <v>8.01</v>
          </cell>
          <cell r="B704">
            <v>15.28</v>
          </cell>
        </row>
        <row r="705">
          <cell r="A705">
            <v>8.02</v>
          </cell>
          <cell r="B705">
            <v>15.22</v>
          </cell>
        </row>
        <row r="706">
          <cell r="A706">
            <v>8.0299999999999994</v>
          </cell>
          <cell r="B706">
            <v>15.03</v>
          </cell>
        </row>
        <row r="707">
          <cell r="A707">
            <v>8.0399999999999991</v>
          </cell>
          <cell r="B707">
            <v>14.91</v>
          </cell>
        </row>
        <row r="708">
          <cell r="A708">
            <v>8.0500000000000007</v>
          </cell>
          <cell r="B708">
            <v>14.66</v>
          </cell>
        </row>
        <row r="709">
          <cell r="A709">
            <v>8.06</v>
          </cell>
          <cell r="B709">
            <v>14.51</v>
          </cell>
        </row>
        <row r="710">
          <cell r="A710">
            <v>8.07</v>
          </cell>
          <cell r="B710">
            <v>13.47</v>
          </cell>
        </row>
        <row r="711">
          <cell r="A711">
            <v>8.08</v>
          </cell>
          <cell r="B711">
            <v>13.86</v>
          </cell>
        </row>
        <row r="712">
          <cell r="A712">
            <v>8.09</v>
          </cell>
          <cell r="B712">
            <v>13.83</v>
          </cell>
        </row>
        <row r="713">
          <cell r="A713">
            <v>8.1</v>
          </cell>
          <cell r="B713">
            <v>13.71</v>
          </cell>
        </row>
        <row r="714">
          <cell r="A714">
            <v>8.11</v>
          </cell>
          <cell r="B714">
            <v>13.45</v>
          </cell>
        </row>
        <row r="715">
          <cell r="A715">
            <v>8.1199999999999992</v>
          </cell>
          <cell r="B715">
            <v>13.29</v>
          </cell>
        </row>
        <row r="716">
          <cell r="A716">
            <v>8.1300000000000008</v>
          </cell>
          <cell r="B716">
            <v>12.94</v>
          </cell>
        </row>
        <row r="717">
          <cell r="A717">
            <v>8.14</v>
          </cell>
          <cell r="B717">
            <v>12.56</v>
          </cell>
        </row>
        <row r="718">
          <cell r="A718">
            <v>8.15</v>
          </cell>
          <cell r="B718">
            <v>12.4</v>
          </cell>
        </row>
        <row r="719">
          <cell r="A719">
            <v>8.16</v>
          </cell>
          <cell r="B719">
            <v>12.09</v>
          </cell>
        </row>
        <row r="720">
          <cell r="A720">
            <v>8.17</v>
          </cell>
          <cell r="B720">
            <v>12.05</v>
          </cell>
        </row>
        <row r="721">
          <cell r="A721">
            <v>8.18</v>
          </cell>
          <cell r="B721">
            <v>12.07</v>
          </cell>
        </row>
        <row r="722">
          <cell r="A722">
            <v>8.19</v>
          </cell>
          <cell r="B722">
            <v>12.31</v>
          </cell>
        </row>
        <row r="723">
          <cell r="A723">
            <v>8.1999999999999993</v>
          </cell>
          <cell r="B723">
            <v>12.43</v>
          </cell>
        </row>
        <row r="724">
          <cell r="A724">
            <v>8.2100000000000009</v>
          </cell>
          <cell r="B724">
            <v>12.56</v>
          </cell>
        </row>
        <row r="725">
          <cell r="A725">
            <v>8.2200000000000006</v>
          </cell>
          <cell r="B725">
            <v>12.72</v>
          </cell>
        </row>
        <row r="726">
          <cell r="A726">
            <v>8.23</v>
          </cell>
          <cell r="B726">
            <v>12.72</v>
          </cell>
        </row>
        <row r="727">
          <cell r="A727">
            <v>8.24</v>
          </cell>
          <cell r="B727">
            <v>12.66</v>
          </cell>
        </row>
        <row r="728">
          <cell r="A728">
            <v>8.25</v>
          </cell>
          <cell r="B728">
            <v>12.43</v>
          </cell>
        </row>
        <row r="729">
          <cell r="A729">
            <v>8.26</v>
          </cell>
          <cell r="B729">
            <v>12.23</v>
          </cell>
        </row>
        <row r="730">
          <cell r="A730">
            <v>8.27</v>
          </cell>
          <cell r="B730">
            <v>11.78</v>
          </cell>
        </row>
        <row r="731">
          <cell r="A731">
            <v>8.2799999999999994</v>
          </cell>
          <cell r="B731">
            <v>11.22</v>
          </cell>
        </row>
        <row r="732">
          <cell r="A732">
            <v>8.2899999999999991</v>
          </cell>
          <cell r="B732">
            <v>10.91</v>
          </cell>
        </row>
        <row r="733">
          <cell r="A733">
            <v>8.3000000000000007</v>
          </cell>
          <cell r="B733">
            <v>10.11</v>
          </cell>
        </row>
        <row r="734">
          <cell r="A734">
            <v>8.31</v>
          </cell>
          <cell r="B734">
            <v>9.15</v>
          </cell>
        </row>
        <row r="735">
          <cell r="A735">
            <v>8.32</v>
          </cell>
          <cell r="B735">
            <v>8.6300000000000008</v>
          </cell>
        </row>
        <row r="736">
          <cell r="A736">
            <v>8.33</v>
          </cell>
          <cell r="B736">
            <v>7.98</v>
          </cell>
        </row>
        <row r="737">
          <cell r="A737">
            <v>8.34</v>
          </cell>
          <cell r="B737">
            <v>6.7</v>
          </cell>
        </row>
        <row r="738">
          <cell r="A738">
            <v>8.35</v>
          </cell>
          <cell r="B738">
            <v>6.11</v>
          </cell>
        </row>
        <row r="739">
          <cell r="A739">
            <v>8.36</v>
          </cell>
          <cell r="B739">
            <v>4.9000000000000004</v>
          </cell>
        </row>
        <row r="740">
          <cell r="A740">
            <v>8.3699999999999992</v>
          </cell>
          <cell r="B740">
            <v>4.33</v>
          </cell>
        </row>
        <row r="741">
          <cell r="A741">
            <v>8.3800000000000008</v>
          </cell>
          <cell r="B741">
            <v>3.38</v>
          </cell>
        </row>
        <row r="742">
          <cell r="A742">
            <v>8.39</v>
          </cell>
          <cell r="B742">
            <v>2.92</v>
          </cell>
        </row>
        <row r="743">
          <cell r="A743">
            <v>8.4</v>
          </cell>
          <cell r="B743">
            <v>2.2200000000000002</v>
          </cell>
        </row>
        <row r="744">
          <cell r="A744">
            <v>8.41</v>
          </cell>
          <cell r="B744">
            <v>2</v>
          </cell>
        </row>
        <row r="745">
          <cell r="A745">
            <v>8.42</v>
          </cell>
          <cell r="B745">
            <v>1.66</v>
          </cell>
        </row>
        <row r="746">
          <cell r="A746">
            <v>8.43</v>
          </cell>
          <cell r="B746">
            <v>1.43</v>
          </cell>
        </row>
        <row r="747">
          <cell r="A747">
            <v>8.44</v>
          </cell>
          <cell r="B747">
            <v>1.35</v>
          </cell>
        </row>
        <row r="748">
          <cell r="A748">
            <v>8.4499999999999993</v>
          </cell>
          <cell r="B748">
            <v>1.22</v>
          </cell>
        </row>
        <row r="749">
          <cell r="A749">
            <v>8.4600000000000009</v>
          </cell>
          <cell r="B749">
            <v>1.17</v>
          </cell>
        </row>
        <row r="750">
          <cell r="A750">
            <v>8.4700000000000006</v>
          </cell>
          <cell r="B750">
            <v>1.21</v>
          </cell>
        </row>
        <row r="751">
          <cell r="A751">
            <v>8.48</v>
          </cell>
          <cell r="B751">
            <v>1.38</v>
          </cell>
        </row>
        <row r="752">
          <cell r="A752">
            <v>8.49</v>
          </cell>
          <cell r="B752">
            <v>1.48</v>
          </cell>
        </row>
        <row r="753">
          <cell r="A753">
            <v>8.5</v>
          </cell>
          <cell r="B753">
            <v>1.43</v>
          </cell>
        </row>
        <row r="754">
          <cell r="A754">
            <v>8.51</v>
          </cell>
          <cell r="B754">
            <v>1.37</v>
          </cell>
        </row>
        <row r="755">
          <cell r="A755">
            <v>8.52</v>
          </cell>
          <cell r="B755">
            <v>1.52</v>
          </cell>
        </row>
        <row r="756">
          <cell r="A756">
            <v>8.5299999999999994</v>
          </cell>
          <cell r="B756">
            <v>1.68</v>
          </cell>
        </row>
        <row r="757">
          <cell r="A757">
            <v>8.5399999999999991</v>
          </cell>
          <cell r="B757">
            <v>2.02</v>
          </cell>
        </row>
        <row r="758">
          <cell r="A758">
            <v>8.5500000000000007</v>
          </cell>
          <cell r="B758">
            <v>2.2400000000000002</v>
          </cell>
        </row>
        <row r="759">
          <cell r="A759">
            <v>8.56</v>
          </cell>
          <cell r="B759">
            <v>2.96</v>
          </cell>
        </row>
        <row r="760">
          <cell r="A760">
            <v>8.57</v>
          </cell>
          <cell r="B760">
            <v>3.2</v>
          </cell>
        </row>
        <row r="761">
          <cell r="A761">
            <v>8.58</v>
          </cell>
          <cell r="B761">
            <v>3.33</v>
          </cell>
        </row>
        <row r="762">
          <cell r="A762">
            <v>8.59</v>
          </cell>
          <cell r="B762">
            <v>3.22</v>
          </cell>
        </row>
        <row r="763">
          <cell r="A763">
            <v>8.6</v>
          </cell>
          <cell r="B763">
            <v>2.87</v>
          </cell>
        </row>
        <row r="764">
          <cell r="A764">
            <v>8.61</v>
          </cell>
          <cell r="B764">
            <v>2.58</v>
          </cell>
        </row>
        <row r="765">
          <cell r="A765">
            <v>8.6199999999999992</v>
          </cell>
          <cell r="B765">
            <v>2.2400000000000002</v>
          </cell>
        </row>
        <row r="766">
          <cell r="A766">
            <v>8.6300000000000008</v>
          </cell>
          <cell r="B766">
            <v>1.83</v>
          </cell>
        </row>
        <row r="767">
          <cell r="A767">
            <v>8.64</v>
          </cell>
          <cell r="B767">
            <v>1.48</v>
          </cell>
        </row>
        <row r="768">
          <cell r="A768">
            <v>8.65</v>
          </cell>
          <cell r="B768">
            <v>1.25</v>
          </cell>
        </row>
        <row r="769">
          <cell r="A769">
            <v>8.66</v>
          </cell>
          <cell r="B769">
            <v>1.1499999999999999</v>
          </cell>
        </row>
        <row r="770">
          <cell r="A770">
            <v>8.67</v>
          </cell>
          <cell r="B770">
            <v>0.98</v>
          </cell>
        </row>
        <row r="771">
          <cell r="A771">
            <v>8.68</v>
          </cell>
          <cell r="B771">
            <v>0.9</v>
          </cell>
        </row>
        <row r="772">
          <cell r="A772">
            <v>8.69</v>
          </cell>
          <cell r="B772">
            <v>1.01</v>
          </cell>
        </row>
        <row r="773">
          <cell r="A773">
            <v>8.6999999999999993</v>
          </cell>
          <cell r="B773">
            <v>1.31</v>
          </cell>
        </row>
        <row r="774">
          <cell r="A774">
            <v>8.7100000000000009</v>
          </cell>
          <cell r="B774">
            <v>2.06</v>
          </cell>
        </row>
        <row r="775">
          <cell r="A775">
            <v>8.7200000000000006</v>
          </cell>
          <cell r="B775">
            <v>2.78</v>
          </cell>
        </row>
        <row r="776">
          <cell r="A776">
            <v>8.73</v>
          </cell>
          <cell r="B776">
            <v>4.8099999999999996</v>
          </cell>
        </row>
        <row r="777">
          <cell r="A777">
            <v>8.74</v>
          </cell>
          <cell r="B777">
            <v>7.34</v>
          </cell>
        </row>
        <row r="778">
          <cell r="A778">
            <v>8.75</v>
          </cell>
          <cell r="B778">
            <v>9.59</v>
          </cell>
        </row>
        <row r="779">
          <cell r="A779">
            <v>8.76</v>
          </cell>
          <cell r="B779">
            <v>11.17</v>
          </cell>
        </row>
        <row r="780">
          <cell r="A780">
            <v>8.77</v>
          </cell>
          <cell r="B780">
            <v>12.26</v>
          </cell>
        </row>
        <row r="781">
          <cell r="A781">
            <v>8.7799999999999994</v>
          </cell>
          <cell r="B781">
            <v>13.09</v>
          </cell>
        </row>
        <row r="782">
          <cell r="A782">
            <v>8.7899999999999991</v>
          </cell>
          <cell r="B782">
            <v>13.73</v>
          </cell>
        </row>
        <row r="783">
          <cell r="A783">
            <v>8.8000000000000007</v>
          </cell>
          <cell r="B783">
            <v>14.19</v>
          </cell>
        </row>
        <row r="784">
          <cell r="A784">
            <v>8.81</v>
          </cell>
          <cell r="B784">
            <v>14.48</v>
          </cell>
        </row>
        <row r="785">
          <cell r="A785">
            <v>8.82</v>
          </cell>
          <cell r="B785">
            <v>14.65</v>
          </cell>
        </row>
        <row r="786">
          <cell r="A786">
            <v>8.83</v>
          </cell>
          <cell r="B786">
            <v>14.7</v>
          </cell>
        </row>
        <row r="787">
          <cell r="A787">
            <v>8.84</v>
          </cell>
          <cell r="B787">
            <v>14.81</v>
          </cell>
        </row>
        <row r="788">
          <cell r="A788">
            <v>8.85</v>
          </cell>
          <cell r="B788">
            <v>14.85</v>
          </cell>
        </row>
        <row r="789">
          <cell r="A789">
            <v>8.86</v>
          </cell>
          <cell r="B789">
            <v>14.81</v>
          </cell>
        </row>
        <row r="790">
          <cell r="A790">
            <v>8.8699999999999992</v>
          </cell>
          <cell r="B790">
            <v>14.74</v>
          </cell>
        </row>
        <row r="791">
          <cell r="A791">
            <v>8.8800000000000008</v>
          </cell>
          <cell r="B791">
            <v>14.61</v>
          </cell>
        </row>
        <row r="792">
          <cell r="A792">
            <v>8.89</v>
          </cell>
          <cell r="B792">
            <v>14.38</v>
          </cell>
        </row>
        <row r="793">
          <cell r="A793">
            <v>8.9</v>
          </cell>
          <cell r="B793">
            <v>14.06</v>
          </cell>
        </row>
        <row r="794">
          <cell r="A794">
            <v>8.91</v>
          </cell>
          <cell r="B794">
            <v>13.63</v>
          </cell>
        </row>
        <row r="795">
          <cell r="A795">
            <v>8.92</v>
          </cell>
          <cell r="B795">
            <v>13.41</v>
          </cell>
        </row>
        <row r="796">
          <cell r="A796">
            <v>8.93</v>
          </cell>
          <cell r="B796">
            <v>12.88</v>
          </cell>
        </row>
        <row r="797">
          <cell r="A797">
            <v>8.94</v>
          </cell>
          <cell r="B797">
            <v>12.3</v>
          </cell>
        </row>
        <row r="798">
          <cell r="A798">
            <v>8.9499999999999993</v>
          </cell>
          <cell r="B798">
            <v>11.97</v>
          </cell>
        </row>
        <row r="799">
          <cell r="A799">
            <v>8.9600000000000009</v>
          </cell>
          <cell r="B799">
            <v>11.38</v>
          </cell>
        </row>
        <row r="800">
          <cell r="A800">
            <v>8.9700000000000006</v>
          </cell>
          <cell r="B800">
            <v>11.07</v>
          </cell>
        </row>
        <row r="801">
          <cell r="A801">
            <v>8.98</v>
          </cell>
          <cell r="B801">
            <v>10.47</v>
          </cell>
        </row>
        <row r="802">
          <cell r="A802">
            <v>8.99</v>
          </cell>
          <cell r="B802">
            <v>9.8800000000000008</v>
          </cell>
        </row>
        <row r="803">
          <cell r="A803">
            <v>9</v>
          </cell>
          <cell r="B803">
            <v>9.6</v>
          </cell>
        </row>
        <row r="804">
          <cell r="A804">
            <v>9.01</v>
          </cell>
          <cell r="B804">
            <v>9</v>
          </cell>
        </row>
        <row r="805">
          <cell r="A805">
            <v>9.02</v>
          </cell>
          <cell r="B805">
            <v>8.7200000000000006</v>
          </cell>
        </row>
        <row r="806">
          <cell r="A806">
            <v>9.0299999999999994</v>
          </cell>
          <cell r="B806">
            <v>8.1199999999999992</v>
          </cell>
        </row>
        <row r="807">
          <cell r="A807">
            <v>9.0399999999999991</v>
          </cell>
          <cell r="B807">
            <v>7.85</v>
          </cell>
        </row>
        <row r="808">
          <cell r="A808">
            <v>9.0500000000000007</v>
          </cell>
          <cell r="B808">
            <v>7.31</v>
          </cell>
        </row>
        <row r="809">
          <cell r="A809">
            <v>9.06</v>
          </cell>
          <cell r="B809">
            <v>7.06</v>
          </cell>
        </row>
        <row r="810">
          <cell r="A810">
            <v>9.07</v>
          </cell>
          <cell r="B810">
            <v>5.93</v>
          </cell>
        </row>
        <row r="811">
          <cell r="A811">
            <v>9.08</v>
          </cell>
          <cell r="B811">
            <v>5.91</v>
          </cell>
        </row>
        <row r="812">
          <cell r="A812">
            <v>9.09</v>
          </cell>
          <cell r="B812">
            <v>5.58</v>
          </cell>
        </row>
        <row r="813">
          <cell r="A813">
            <v>9.1</v>
          </cell>
          <cell r="B813">
            <v>5.31</v>
          </cell>
        </row>
        <row r="814">
          <cell r="A814">
            <v>9.11</v>
          </cell>
          <cell r="B814">
            <v>4.6100000000000003</v>
          </cell>
        </row>
        <row r="815">
          <cell r="A815">
            <v>9.1199999999999992</v>
          </cell>
          <cell r="B815">
            <v>3.76</v>
          </cell>
        </row>
        <row r="816">
          <cell r="A816">
            <v>9.1300000000000008</v>
          </cell>
          <cell r="B816">
            <v>3.35</v>
          </cell>
        </row>
        <row r="817">
          <cell r="A817">
            <v>9.14</v>
          </cell>
          <cell r="B817">
            <v>2.56</v>
          </cell>
        </row>
        <row r="818">
          <cell r="A818">
            <v>9.15</v>
          </cell>
          <cell r="B818">
            <v>2.2200000000000002</v>
          </cell>
        </row>
        <row r="819">
          <cell r="A819">
            <v>9.16</v>
          </cell>
          <cell r="B819">
            <v>1.74</v>
          </cell>
        </row>
        <row r="820">
          <cell r="A820">
            <v>9.17</v>
          </cell>
          <cell r="B820">
            <v>1.56</v>
          </cell>
        </row>
        <row r="821">
          <cell r="A821">
            <v>9.18</v>
          </cell>
          <cell r="B821">
            <v>1.31</v>
          </cell>
        </row>
        <row r="822">
          <cell r="A822">
            <v>9.19</v>
          </cell>
          <cell r="B822">
            <v>1.23</v>
          </cell>
        </row>
        <row r="823">
          <cell r="A823">
            <v>9.1999999999999993</v>
          </cell>
          <cell r="B823">
            <v>1.1299999999999999</v>
          </cell>
        </row>
        <row r="824">
          <cell r="A824">
            <v>9.2100000000000009</v>
          </cell>
          <cell r="B824">
            <v>1</v>
          </cell>
        </row>
        <row r="825">
          <cell r="A825">
            <v>9.2200000000000006</v>
          </cell>
          <cell r="B825">
            <v>0.97</v>
          </cell>
        </row>
        <row r="826">
          <cell r="A826">
            <v>9.23</v>
          </cell>
          <cell r="B826">
            <v>1.01</v>
          </cell>
        </row>
        <row r="827">
          <cell r="A827">
            <v>9.24</v>
          </cell>
          <cell r="B827">
            <v>1.1100000000000001</v>
          </cell>
        </row>
        <row r="828">
          <cell r="A828">
            <v>9.25</v>
          </cell>
          <cell r="B828">
            <v>1.47</v>
          </cell>
        </row>
        <row r="829">
          <cell r="A829">
            <v>9.26</v>
          </cell>
          <cell r="B829">
            <v>1.62</v>
          </cell>
        </row>
        <row r="830">
          <cell r="A830">
            <v>9.27</v>
          </cell>
          <cell r="B830">
            <v>1.77</v>
          </cell>
        </row>
        <row r="831">
          <cell r="A831">
            <v>9.2799999999999994</v>
          </cell>
          <cell r="B831">
            <v>1.64</v>
          </cell>
        </row>
        <row r="832">
          <cell r="A832">
            <v>9.2899999999999991</v>
          </cell>
          <cell r="B832">
            <v>1.48</v>
          </cell>
        </row>
        <row r="833">
          <cell r="A833">
            <v>9.3000000000000007</v>
          </cell>
          <cell r="B833">
            <v>1.21</v>
          </cell>
        </row>
        <row r="834">
          <cell r="A834">
            <v>9.31</v>
          </cell>
          <cell r="B834">
            <v>1.0900000000000001</v>
          </cell>
        </row>
        <row r="835">
          <cell r="A835">
            <v>9.32</v>
          </cell>
          <cell r="B835">
            <v>0.92</v>
          </cell>
        </row>
        <row r="836">
          <cell r="A836">
            <v>9.33</v>
          </cell>
          <cell r="B836">
            <v>0.92</v>
          </cell>
        </row>
        <row r="837">
          <cell r="A837">
            <v>9.34</v>
          </cell>
          <cell r="B837">
            <v>0.94</v>
          </cell>
        </row>
        <row r="838">
          <cell r="A838">
            <v>9.35</v>
          </cell>
          <cell r="B838">
            <v>1.02</v>
          </cell>
        </row>
        <row r="839">
          <cell r="A839">
            <v>9.36</v>
          </cell>
          <cell r="B839">
            <v>0.99</v>
          </cell>
        </row>
        <row r="840">
          <cell r="A840">
            <v>9.3699999999999992</v>
          </cell>
          <cell r="B840">
            <v>0.93</v>
          </cell>
        </row>
        <row r="841">
          <cell r="A841">
            <v>9.3800000000000008</v>
          </cell>
          <cell r="B841">
            <v>0.89</v>
          </cell>
        </row>
        <row r="842">
          <cell r="A842">
            <v>9.39</v>
          </cell>
          <cell r="B842">
            <v>0.78</v>
          </cell>
        </row>
        <row r="843">
          <cell r="A843">
            <v>9.4</v>
          </cell>
          <cell r="B843">
            <v>0.68</v>
          </cell>
        </row>
        <row r="844">
          <cell r="A844">
            <v>9.41</v>
          </cell>
          <cell r="B844">
            <v>0.66</v>
          </cell>
        </row>
        <row r="845">
          <cell r="A845">
            <v>9.42</v>
          </cell>
          <cell r="B845">
            <v>0.67</v>
          </cell>
        </row>
        <row r="846">
          <cell r="A846">
            <v>9.43</v>
          </cell>
          <cell r="B846">
            <v>0.67</v>
          </cell>
        </row>
        <row r="847">
          <cell r="A847">
            <v>9.44</v>
          </cell>
          <cell r="B847">
            <v>0.65</v>
          </cell>
        </row>
        <row r="848">
          <cell r="A848">
            <v>9.4499999999999993</v>
          </cell>
          <cell r="B848">
            <v>0.62</v>
          </cell>
        </row>
        <row r="849">
          <cell r="A849">
            <v>9.4600000000000009</v>
          </cell>
          <cell r="B849">
            <v>0.59</v>
          </cell>
        </row>
        <row r="850">
          <cell r="A850">
            <v>9.4700000000000006</v>
          </cell>
          <cell r="B850">
            <v>0.56000000000000005</v>
          </cell>
        </row>
        <row r="851">
          <cell r="A851">
            <v>9.48</v>
          </cell>
          <cell r="B851">
            <v>0.52</v>
          </cell>
        </row>
        <row r="852">
          <cell r="A852">
            <v>9.49</v>
          </cell>
          <cell r="B852">
            <v>0.49</v>
          </cell>
        </row>
        <row r="853">
          <cell r="A853">
            <v>9.5</v>
          </cell>
          <cell r="B853">
            <v>0.47</v>
          </cell>
        </row>
        <row r="854">
          <cell r="A854">
            <v>9.51</v>
          </cell>
          <cell r="B854">
            <v>0.46</v>
          </cell>
        </row>
        <row r="855">
          <cell r="A855">
            <v>9.52</v>
          </cell>
          <cell r="B855">
            <v>0.44</v>
          </cell>
        </row>
        <row r="856">
          <cell r="A856">
            <v>9.5299999999999994</v>
          </cell>
          <cell r="B856">
            <v>0.43</v>
          </cell>
        </row>
        <row r="857">
          <cell r="A857">
            <v>9.5399999999999991</v>
          </cell>
          <cell r="B857">
            <v>0.42</v>
          </cell>
        </row>
        <row r="858">
          <cell r="A858">
            <v>9.5500000000000007</v>
          </cell>
          <cell r="B858">
            <v>0.41</v>
          </cell>
        </row>
        <row r="859">
          <cell r="A859">
            <v>9.56</v>
          </cell>
          <cell r="B859">
            <v>0.41</v>
          </cell>
        </row>
        <row r="860">
          <cell r="A860">
            <v>9.57</v>
          </cell>
          <cell r="B860">
            <v>0.41</v>
          </cell>
        </row>
        <row r="861">
          <cell r="A861">
            <v>9.58</v>
          </cell>
          <cell r="B861">
            <v>0.39</v>
          </cell>
        </row>
        <row r="862">
          <cell r="A862">
            <v>9.59</v>
          </cell>
          <cell r="B862">
            <v>0.39</v>
          </cell>
        </row>
        <row r="863">
          <cell r="A863">
            <v>9.6</v>
          </cell>
          <cell r="B863">
            <v>0.38</v>
          </cell>
        </row>
        <row r="864">
          <cell r="A864">
            <v>9.61</v>
          </cell>
          <cell r="B864">
            <v>0.38</v>
          </cell>
        </row>
        <row r="865">
          <cell r="A865">
            <v>9.6199999999999992</v>
          </cell>
          <cell r="B865">
            <v>0.37</v>
          </cell>
        </row>
        <row r="866">
          <cell r="A866">
            <v>9.6300000000000008</v>
          </cell>
          <cell r="B866">
            <v>0.36</v>
          </cell>
        </row>
        <row r="867">
          <cell r="A867">
            <v>9.64</v>
          </cell>
          <cell r="B867">
            <v>0.36</v>
          </cell>
        </row>
        <row r="868">
          <cell r="A868">
            <v>9.65</v>
          </cell>
          <cell r="B868">
            <v>0.35</v>
          </cell>
        </row>
        <row r="869">
          <cell r="A869">
            <v>9.66</v>
          </cell>
          <cell r="B869">
            <v>0.35</v>
          </cell>
        </row>
        <row r="870">
          <cell r="A870">
            <v>9.67</v>
          </cell>
          <cell r="B870">
            <v>0.35</v>
          </cell>
        </row>
        <row r="871">
          <cell r="A871">
            <v>9.68</v>
          </cell>
          <cell r="B871">
            <v>0.35</v>
          </cell>
        </row>
        <row r="872">
          <cell r="A872">
            <v>9.69</v>
          </cell>
          <cell r="B872">
            <v>0.35</v>
          </cell>
        </row>
        <row r="873">
          <cell r="A873">
            <v>9.6999999999999993</v>
          </cell>
          <cell r="B873">
            <v>0.35</v>
          </cell>
        </row>
        <row r="874">
          <cell r="A874">
            <v>9.7100000000000009</v>
          </cell>
          <cell r="B874">
            <v>0.36</v>
          </cell>
        </row>
        <row r="875">
          <cell r="A875">
            <v>9.7200000000000006</v>
          </cell>
          <cell r="B875">
            <v>0.37</v>
          </cell>
        </row>
        <row r="876">
          <cell r="A876">
            <v>9.73</v>
          </cell>
          <cell r="B876">
            <v>0.38</v>
          </cell>
        </row>
        <row r="877">
          <cell r="A877">
            <v>9.74</v>
          </cell>
          <cell r="B877">
            <v>0.37</v>
          </cell>
        </row>
        <row r="878">
          <cell r="A878">
            <v>9.75</v>
          </cell>
          <cell r="B878">
            <v>0.38</v>
          </cell>
        </row>
        <row r="879">
          <cell r="A879">
            <v>9.76</v>
          </cell>
          <cell r="B879">
            <v>0.38</v>
          </cell>
        </row>
        <row r="880">
          <cell r="A880">
            <v>9.77</v>
          </cell>
          <cell r="B880">
            <v>0.39</v>
          </cell>
        </row>
        <row r="881">
          <cell r="A881">
            <v>9.7799999999999994</v>
          </cell>
          <cell r="B881">
            <v>0.4</v>
          </cell>
        </row>
        <row r="882">
          <cell r="A882">
            <v>9.7899999999999991</v>
          </cell>
          <cell r="B882">
            <v>0.4</v>
          </cell>
        </row>
        <row r="883">
          <cell r="A883">
            <v>9.8000000000000007</v>
          </cell>
          <cell r="B883">
            <v>0.42</v>
          </cell>
        </row>
        <row r="884">
          <cell r="A884">
            <v>9.81</v>
          </cell>
          <cell r="B884">
            <v>0.45</v>
          </cell>
        </row>
        <row r="885">
          <cell r="A885">
            <v>9.82</v>
          </cell>
          <cell r="B885">
            <v>0.45</v>
          </cell>
        </row>
        <row r="886">
          <cell r="A886">
            <v>9.83</v>
          </cell>
          <cell r="B886">
            <v>0.46</v>
          </cell>
        </row>
        <row r="887">
          <cell r="A887">
            <v>9.84</v>
          </cell>
          <cell r="B887">
            <v>0.54</v>
          </cell>
        </row>
        <row r="888">
          <cell r="A888">
            <v>9.85</v>
          </cell>
          <cell r="B888">
            <v>0.59</v>
          </cell>
        </row>
        <row r="889">
          <cell r="A889">
            <v>9.86</v>
          </cell>
          <cell r="B889">
            <v>0.68</v>
          </cell>
        </row>
        <row r="890">
          <cell r="A890">
            <v>9.8699999999999992</v>
          </cell>
          <cell r="B890">
            <v>0.72</v>
          </cell>
        </row>
        <row r="891">
          <cell r="A891">
            <v>9.8800000000000008</v>
          </cell>
          <cell r="B891">
            <v>0.75</v>
          </cell>
        </row>
        <row r="892">
          <cell r="A892">
            <v>9.89</v>
          </cell>
          <cell r="B892">
            <v>0.76</v>
          </cell>
        </row>
        <row r="893">
          <cell r="A893">
            <v>9.9</v>
          </cell>
          <cell r="B893">
            <v>0.74</v>
          </cell>
        </row>
        <row r="894">
          <cell r="A894">
            <v>9.91</v>
          </cell>
          <cell r="B894">
            <v>0.73</v>
          </cell>
        </row>
        <row r="895">
          <cell r="A895">
            <v>9.92</v>
          </cell>
          <cell r="B895">
            <v>0.73</v>
          </cell>
        </row>
        <row r="896">
          <cell r="A896">
            <v>9.93</v>
          </cell>
          <cell r="B896">
            <v>0.73</v>
          </cell>
        </row>
        <row r="897">
          <cell r="A897">
            <v>9.94</v>
          </cell>
          <cell r="B897">
            <v>0.69</v>
          </cell>
        </row>
        <row r="898">
          <cell r="A898">
            <v>9.9499999999999993</v>
          </cell>
          <cell r="B898">
            <v>0.67</v>
          </cell>
        </row>
        <row r="899">
          <cell r="A899">
            <v>9.9600000000000009</v>
          </cell>
          <cell r="B899">
            <v>1.1499999999999999</v>
          </cell>
        </row>
        <row r="900">
          <cell r="A900">
            <v>9.9700000000000006</v>
          </cell>
          <cell r="B900">
            <v>1.55</v>
          </cell>
        </row>
        <row r="901">
          <cell r="A901">
            <v>9.98</v>
          </cell>
          <cell r="B901">
            <v>2.17</v>
          </cell>
        </row>
        <row r="902">
          <cell r="A902">
            <v>9.99</v>
          </cell>
          <cell r="B902">
            <v>2.33</v>
          </cell>
        </row>
        <row r="903">
          <cell r="A903">
            <v>10</v>
          </cell>
          <cell r="B903">
            <v>2.54</v>
          </cell>
        </row>
        <row r="904">
          <cell r="A904">
            <v>10.01</v>
          </cell>
          <cell r="B904">
            <v>2.4900000000000002</v>
          </cell>
        </row>
        <row r="905">
          <cell r="A905">
            <v>10.02</v>
          </cell>
          <cell r="B905">
            <v>2.17</v>
          </cell>
        </row>
        <row r="906">
          <cell r="A906">
            <v>10.029999999999999</v>
          </cell>
          <cell r="B906">
            <v>1.96</v>
          </cell>
        </row>
        <row r="907">
          <cell r="A907">
            <v>10.039999999999999</v>
          </cell>
          <cell r="B907">
            <v>1.42</v>
          </cell>
        </row>
        <row r="908">
          <cell r="A908">
            <v>10.050000000000001</v>
          </cell>
          <cell r="B908">
            <v>1.21</v>
          </cell>
        </row>
        <row r="909">
          <cell r="A909">
            <v>10.06</v>
          </cell>
          <cell r="B909">
            <v>0.4</v>
          </cell>
        </row>
        <row r="910">
          <cell r="A910">
            <v>10.07</v>
          </cell>
          <cell r="B910">
            <v>0.67</v>
          </cell>
        </row>
        <row r="911">
          <cell r="A911">
            <v>10.08</v>
          </cell>
          <cell r="B911">
            <v>0.62</v>
          </cell>
        </row>
        <row r="912">
          <cell r="A912">
            <v>10.09</v>
          </cell>
          <cell r="B912">
            <v>0.61</v>
          </cell>
        </row>
        <row r="913">
          <cell r="A913">
            <v>10.1</v>
          </cell>
          <cell r="B913">
            <v>0.66</v>
          </cell>
        </row>
        <row r="914">
          <cell r="A914">
            <v>10.11</v>
          </cell>
          <cell r="B914">
            <v>0.93</v>
          </cell>
        </row>
        <row r="915">
          <cell r="A915">
            <v>10.119999999999999</v>
          </cell>
          <cell r="B915">
            <v>1.21</v>
          </cell>
        </row>
        <row r="916">
          <cell r="A916">
            <v>10.130000000000001</v>
          </cell>
          <cell r="B916">
            <v>1.35</v>
          </cell>
        </row>
        <row r="917">
          <cell r="A917">
            <v>10.14</v>
          </cell>
          <cell r="B917">
            <v>1.47</v>
          </cell>
        </row>
        <row r="918">
          <cell r="A918">
            <v>10.15</v>
          </cell>
          <cell r="B918">
            <v>1.4</v>
          </cell>
        </row>
        <row r="919">
          <cell r="A919">
            <v>10.16</v>
          </cell>
          <cell r="B919">
            <v>1.31</v>
          </cell>
        </row>
        <row r="920">
          <cell r="A920">
            <v>10.17</v>
          </cell>
          <cell r="B920">
            <v>1.28</v>
          </cell>
        </row>
        <row r="921">
          <cell r="A921">
            <v>10.18</v>
          </cell>
          <cell r="B921">
            <v>1.23</v>
          </cell>
        </row>
        <row r="922">
          <cell r="A922">
            <v>10.19</v>
          </cell>
          <cell r="B922">
            <v>1.1299999999999999</v>
          </cell>
        </row>
        <row r="923">
          <cell r="A923">
            <v>10.199999999999999</v>
          </cell>
          <cell r="B923">
            <v>1.06</v>
          </cell>
        </row>
        <row r="924">
          <cell r="A924">
            <v>10.210000000000001</v>
          </cell>
          <cell r="B924">
            <v>0.93</v>
          </cell>
        </row>
        <row r="925">
          <cell r="A925">
            <v>10.220000000000001</v>
          </cell>
          <cell r="B925">
            <v>0.86</v>
          </cell>
        </row>
        <row r="926">
          <cell r="A926">
            <v>10.23</v>
          </cell>
          <cell r="B926">
            <v>0.73</v>
          </cell>
        </row>
        <row r="927">
          <cell r="A927">
            <v>10.24</v>
          </cell>
          <cell r="B927">
            <v>0.9</v>
          </cell>
        </row>
        <row r="928">
          <cell r="A928">
            <v>10.25</v>
          </cell>
          <cell r="B928">
            <v>1.33</v>
          </cell>
        </row>
        <row r="929">
          <cell r="A929">
            <v>10.26</v>
          </cell>
          <cell r="B929">
            <v>2.99</v>
          </cell>
        </row>
        <row r="930">
          <cell r="A930">
            <v>10.27</v>
          </cell>
          <cell r="B930">
            <v>4.8600000000000003</v>
          </cell>
        </row>
        <row r="931">
          <cell r="A931">
            <v>10.28</v>
          </cell>
          <cell r="B931">
            <v>5.6</v>
          </cell>
        </row>
        <row r="932">
          <cell r="A932">
            <v>10.29</v>
          </cell>
          <cell r="B932">
            <v>6.35</v>
          </cell>
        </row>
        <row r="933">
          <cell r="A933">
            <v>10.3</v>
          </cell>
          <cell r="B933">
            <v>6.56</v>
          </cell>
        </row>
        <row r="934">
          <cell r="A934">
            <v>10.31</v>
          </cell>
          <cell r="B934">
            <v>6.54</v>
          </cell>
        </row>
        <row r="935">
          <cell r="A935">
            <v>10.32</v>
          </cell>
          <cell r="B935">
            <v>6.5</v>
          </cell>
        </row>
        <row r="936">
          <cell r="A936">
            <v>10.33</v>
          </cell>
          <cell r="B936">
            <v>6.33</v>
          </cell>
        </row>
        <row r="937">
          <cell r="A937">
            <v>10.34</v>
          </cell>
          <cell r="B937">
            <v>6.09</v>
          </cell>
        </row>
        <row r="938">
          <cell r="A938">
            <v>10.35</v>
          </cell>
          <cell r="B938">
            <v>5.81</v>
          </cell>
        </row>
        <row r="939">
          <cell r="A939">
            <v>10.36</v>
          </cell>
          <cell r="B939">
            <v>5.66</v>
          </cell>
        </row>
        <row r="940">
          <cell r="A940">
            <v>10.37</v>
          </cell>
          <cell r="B940">
            <v>5.17</v>
          </cell>
        </row>
        <row r="941">
          <cell r="A941">
            <v>10.38</v>
          </cell>
          <cell r="B941">
            <v>5.01</v>
          </cell>
        </row>
        <row r="942">
          <cell r="A942">
            <v>10.39</v>
          </cell>
          <cell r="B942">
            <v>4.68</v>
          </cell>
        </row>
        <row r="943">
          <cell r="A943">
            <v>10.4</v>
          </cell>
          <cell r="B943">
            <v>4.55</v>
          </cell>
        </row>
        <row r="944">
          <cell r="A944">
            <v>10.41</v>
          </cell>
          <cell r="B944">
            <v>4.29</v>
          </cell>
        </row>
        <row r="945">
          <cell r="A945">
            <v>10.42</v>
          </cell>
          <cell r="B945">
            <v>4.2699999999999996</v>
          </cell>
        </row>
        <row r="946">
          <cell r="A946">
            <v>10.43</v>
          </cell>
          <cell r="B946">
            <v>4.6399999999999997</v>
          </cell>
        </row>
        <row r="947">
          <cell r="A947">
            <v>10.44</v>
          </cell>
          <cell r="B947">
            <v>5.26</v>
          </cell>
        </row>
        <row r="948">
          <cell r="A948">
            <v>10.45</v>
          </cell>
          <cell r="B948">
            <v>5.7</v>
          </cell>
        </row>
        <row r="949">
          <cell r="A949">
            <v>10.46</v>
          </cell>
          <cell r="B949">
            <v>6.67</v>
          </cell>
        </row>
        <row r="950">
          <cell r="A950">
            <v>10.47</v>
          </cell>
          <cell r="B950">
            <v>7.52</v>
          </cell>
        </row>
        <row r="951">
          <cell r="A951">
            <v>10.48</v>
          </cell>
          <cell r="B951">
            <v>8.2100000000000009</v>
          </cell>
        </row>
        <row r="952">
          <cell r="A952">
            <v>10.49</v>
          </cell>
          <cell r="B952">
            <v>8.8699999999999992</v>
          </cell>
        </row>
        <row r="953">
          <cell r="A953">
            <v>10.5</v>
          </cell>
          <cell r="B953">
            <v>9.7899999999999991</v>
          </cell>
        </row>
        <row r="954">
          <cell r="A954">
            <v>10.51</v>
          </cell>
          <cell r="B954">
            <v>11.04</v>
          </cell>
        </row>
        <row r="955">
          <cell r="A955">
            <v>10.52</v>
          </cell>
          <cell r="B955">
            <v>11.67</v>
          </cell>
        </row>
        <row r="956">
          <cell r="A956">
            <v>10.53</v>
          </cell>
          <cell r="B956">
            <v>12.63</v>
          </cell>
        </row>
        <row r="957">
          <cell r="A957">
            <v>10.54</v>
          </cell>
          <cell r="B957">
            <v>13.41</v>
          </cell>
        </row>
        <row r="958">
          <cell r="A958">
            <v>10.55</v>
          </cell>
          <cell r="B958">
            <v>13.91</v>
          </cell>
        </row>
        <row r="959">
          <cell r="A959">
            <v>10.56</v>
          </cell>
          <cell r="B959">
            <v>14.28</v>
          </cell>
        </row>
        <row r="960">
          <cell r="A960">
            <v>10.57</v>
          </cell>
          <cell r="B960">
            <v>13.68</v>
          </cell>
        </row>
        <row r="961">
          <cell r="A961">
            <v>10.58</v>
          </cell>
          <cell r="B961">
            <v>14.13</v>
          </cell>
        </row>
        <row r="962">
          <cell r="A962">
            <v>10.59</v>
          </cell>
          <cell r="B962">
            <v>14.32</v>
          </cell>
        </row>
        <row r="963">
          <cell r="A963">
            <v>10.6</v>
          </cell>
          <cell r="B963">
            <v>14.43</v>
          </cell>
        </row>
        <row r="964">
          <cell r="A964">
            <v>10.61</v>
          </cell>
          <cell r="B964">
            <v>14.4</v>
          </cell>
        </row>
        <row r="965">
          <cell r="A965">
            <v>10.62</v>
          </cell>
          <cell r="B965">
            <v>14.38</v>
          </cell>
        </row>
        <row r="966">
          <cell r="A966">
            <v>10.63</v>
          </cell>
          <cell r="B966">
            <v>14.26</v>
          </cell>
        </row>
        <row r="967">
          <cell r="A967">
            <v>10.64</v>
          </cell>
          <cell r="B967">
            <v>14.19</v>
          </cell>
        </row>
        <row r="968">
          <cell r="A968">
            <v>10.65</v>
          </cell>
          <cell r="B968">
            <v>14.06</v>
          </cell>
        </row>
        <row r="969">
          <cell r="A969">
            <v>10.66</v>
          </cell>
          <cell r="B969">
            <v>13.9</v>
          </cell>
        </row>
        <row r="970">
          <cell r="A970">
            <v>10.67</v>
          </cell>
          <cell r="B970">
            <v>13.73</v>
          </cell>
        </row>
        <row r="971">
          <cell r="A971">
            <v>10.68</v>
          </cell>
          <cell r="B971">
            <v>13.53</v>
          </cell>
        </row>
        <row r="972">
          <cell r="A972">
            <v>10.69</v>
          </cell>
          <cell r="B972">
            <v>13.42</v>
          </cell>
        </row>
        <row r="973">
          <cell r="A973">
            <v>10.7</v>
          </cell>
          <cell r="B973">
            <v>13.35</v>
          </cell>
        </row>
        <row r="974">
          <cell r="A974">
            <v>10.71</v>
          </cell>
          <cell r="B974">
            <v>13.41</v>
          </cell>
        </row>
        <row r="975">
          <cell r="A975">
            <v>10.72</v>
          </cell>
          <cell r="B975">
            <v>13.58</v>
          </cell>
        </row>
        <row r="976">
          <cell r="A976">
            <v>10.73</v>
          </cell>
          <cell r="B976">
            <v>13.77</v>
          </cell>
        </row>
        <row r="977">
          <cell r="A977">
            <v>10.74</v>
          </cell>
          <cell r="B977">
            <v>14.05</v>
          </cell>
        </row>
        <row r="978">
          <cell r="A978">
            <v>10.75</v>
          </cell>
          <cell r="B978">
            <v>14.48</v>
          </cell>
        </row>
        <row r="979">
          <cell r="A979">
            <v>10.76</v>
          </cell>
          <cell r="B979">
            <v>14.91</v>
          </cell>
        </row>
        <row r="980">
          <cell r="A980">
            <v>10.77</v>
          </cell>
          <cell r="B980">
            <v>15.27</v>
          </cell>
        </row>
        <row r="981">
          <cell r="A981">
            <v>10.78</v>
          </cell>
          <cell r="B981">
            <v>15.54</v>
          </cell>
        </row>
        <row r="982">
          <cell r="A982">
            <v>10.79</v>
          </cell>
          <cell r="B982">
            <v>15.71</v>
          </cell>
        </row>
        <row r="983">
          <cell r="A983">
            <v>10.8</v>
          </cell>
          <cell r="B983">
            <v>15.82</v>
          </cell>
        </row>
        <row r="984">
          <cell r="A984">
            <v>10.81</v>
          </cell>
          <cell r="B984">
            <v>15.82</v>
          </cell>
        </row>
        <row r="985">
          <cell r="A985">
            <v>10.82</v>
          </cell>
          <cell r="B985">
            <v>15.89</v>
          </cell>
        </row>
        <row r="986">
          <cell r="A986">
            <v>10.83</v>
          </cell>
          <cell r="B986">
            <v>15.74</v>
          </cell>
        </row>
        <row r="987">
          <cell r="A987">
            <v>10.84</v>
          </cell>
          <cell r="B987">
            <v>15.61</v>
          </cell>
        </row>
        <row r="988">
          <cell r="A988">
            <v>10.85</v>
          </cell>
          <cell r="B988">
            <v>15.52</v>
          </cell>
        </row>
        <row r="989">
          <cell r="A989">
            <v>10.86</v>
          </cell>
          <cell r="B989">
            <v>15.32</v>
          </cell>
        </row>
        <row r="990">
          <cell r="A990">
            <v>10.87</v>
          </cell>
          <cell r="B990">
            <v>15.23</v>
          </cell>
        </row>
        <row r="991">
          <cell r="A991">
            <v>10.88</v>
          </cell>
          <cell r="B991">
            <v>15.24</v>
          </cell>
        </row>
        <row r="992">
          <cell r="A992">
            <v>10.89</v>
          </cell>
          <cell r="B992">
            <v>15.45</v>
          </cell>
        </row>
        <row r="993">
          <cell r="A993">
            <v>10.9</v>
          </cell>
          <cell r="B993">
            <v>15.93</v>
          </cell>
        </row>
        <row r="994">
          <cell r="A994">
            <v>10.91</v>
          </cell>
          <cell r="B994">
            <v>16.14</v>
          </cell>
        </row>
        <row r="995">
          <cell r="A995">
            <v>10.92</v>
          </cell>
          <cell r="B995">
            <v>16.59</v>
          </cell>
        </row>
        <row r="996">
          <cell r="A996">
            <v>10.93</v>
          </cell>
          <cell r="B996">
            <v>16.91</v>
          </cell>
        </row>
        <row r="997">
          <cell r="A997">
            <v>10.94</v>
          </cell>
          <cell r="B997">
            <v>17.02</v>
          </cell>
        </row>
        <row r="998">
          <cell r="A998">
            <v>10.95</v>
          </cell>
          <cell r="B998">
            <v>17.23</v>
          </cell>
        </row>
        <row r="999">
          <cell r="A999">
            <v>10.96</v>
          </cell>
          <cell r="B999">
            <v>17.3</v>
          </cell>
        </row>
        <row r="1000">
          <cell r="A1000">
            <v>10.97</v>
          </cell>
          <cell r="B1000">
            <v>17.38</v>
          </cell>
        </row>
        <row r="1001">
          <cell r="A1001">
            <v>10.98</v>
          </cell>
          <cell r="B1001">
            <v>17.5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53">
          <cell r="B53">
            <v>1.3568379274611397</v>
          </cell>
          <cell r="D53">
            <v>5.4</v>
          </cell>
        </row>
      </sheetData>
      <sheetData sheetId="28"/>
      <sheetData sheetId="29"/>
      <sheetData sheetId="30">
        <row r="50">
          <cell r="W50">
            <v>30.236267473848407</v>
          </cell>
        </row>
        <row r="51">
          <cell r="J51"/>
          <cell r="W51"/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">
          <cell r="Z7"/>
        </row>
        <row r="8">
          <cell r="Z8"/>
        </row>
        <row r="9">
          <cell r="Z9"/>
        </row>
        <row r="10">
          <cell r="Z10"/>
        </row>
        <row r="11">
          <cell r="Z11"/>
        </row>
        <row r="12">
          <cell r="Z12"/>
        </row>
        <row r="13">
          <cell r="Z13"/>
        </row>
        <row r="14">
          <cell r="Z14"/>
        </row>
        <row r="15">
          <cell r="Z15"/>
        </row>
        <row r="29">
          <cell r="W29">
            <v>1580</v>
          </cell>
          <cell r="X29">
            <v>10.7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yout indagini"/>
      <sheetName val="Geologia"/>
      <sheetName val="Sonda (Foto)"/>
      <sheetName val="S.1 (Stratigrafia +Foto casse)"/>
      <sheetName val="S.2 (Stratigrafia +Foto Casse)"/>
      <sheetName val="SPT"/>
      <sheetName val="Metodo Conversione N-qc"/>
      <sheetName val="SPT (S.1-Elaborazione)"/>
      <sheetName val="SPT (S.2-Elaborazione)"/>
      <sheetName val="SPT, PL (Bustamante)"/>
      <sheetName val="DMT"/>
      <sheetName val="DMT (Elaborazione)"/>
      <sheetName val="Penetrometro (Foto)"/>
      <sheetName val="CPTu"/>
      <sheetName val="CPTu (S.2) (Grafici Base)"/>
      <sheetName val="Dissipazioni"/>
      <sheetName val="qc e qc equiv. (Grafici)"/>
      <sheetName val="CPTu (S.2)-Basic"/>
      <sheetName val="CPTu (S.2)-Parameters"/>
      <sheetName val="CPTu (S.2)-Elaborazioni"/>
      <sheetName val="OCR, su, M"/>
      <sheetName val="PHI, ID"/>
      <sheetName val="Gamma. Vs, Go"/>
      <sheetName val="Comportamento delle terre"/>
      <sheetName val="Parallelismo CPtu-Palo"/>
      <sheetName val="CPTu -Metodi di dimensionamento"/>
      <sheetName val="LCPC"/>
      <sheetName val="CPTu1 LCPC (parziale)"/>
      <sheetName val="CPTu2 LCPC (parziale)"/>
      <sheetName val="Metodo Eslami &amp; Fellenius"/>
      <sheetName val="CPTu1 Eslami &amp; Fellenius (2015)"/>
      <sheetName val="CPTu2 Eslami &amp;Fellenius (2015)"/>
      <sheetName val="Metodo KTRI"/>
      <sheetName val="CPTu1 KTRI "/>
      <sheetName val="CPTu2 KTRI"/>
      <sheetName val="Metodi Togliani"/>
      <sheetName val="CPTu1 Togliani (qc &amp; Rf)"/>
      <sheetName val="Foglio1"/>
      <sheetName val="CPTu1 Togliani (qc &amp; KG)"/>
      <sheetName val="CPTu2 Togliani (qc &amp; Rf)"/>
      <sheetName val="CPTu2 Togliani (qc &amp; KG)"/>
      <sheetName val="CPTu1 Capacità Pali (Grafici) "/>
      <sheetName val="CPTu2 Capacità pali (Grafici)"/>
      <sheetName val="Compressione elastica"/>
      <sheetName val="Carico-Movimento (CPTu1)"/>
      <sheetName val="Carico-Mpvimento (CPTu2)"/>
      <sheetName val="Conclusioni"/>
      <sheetName val="Bibliograf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AI6">
            <v>59.4919588275867</v>
          </cell>
          <cell r="AN6">
            <v>0.2</v>
          </cell>
        </row>
        <row r="7">
          <cell r="AI7">
            <v>78.371489302445809</v>
          </cell>
          <cell r="AN7">
            <v>0.4</v>
          </cell>
        </row>
        <row r="8">
          <cell r="AI8">
            <v>93.441787062340495</v>
          </cell>
          <cell r="AN8">
            <v>0.6</v>
          </cell>
        </row>
        <row r="9">
          <cell r="AI9">
            <v>110.59864656888787</v>
          </cell>
          <cell r="AN9">
            <v>0.8</v>
          </cell>
        </row>
        <row r="10">
          <cell r="AI10">
            <v>120.09443361888952</v>
          </cell>
          <cell r="AN10">
            <v>1</v>
          </cell>
        </row>
        <row r="11">
          <cell r="AI11">
            <v>113.39896615598936</v>
          </cell>
          <cell r="AN11">
            <v>1.2</v>
          </cell>
        </row>
        <row r="12">
          <cell r="AI12">
            <v>111.40346208654086</v>
          </cell>
          <cell r="AN12">
            <v>1.4</v>
          </cell>
        </row>
        <row r="13">
          <cell r="AI13">
            <v>154.50841807484156</v>
          </cell>
          <cell r="AN13">
            <v>1.6</v>
          </cell>
        </row>
        <row r="14">
          <cell r="AI14">
            <v>115.3630723897969</v>
          </cell>
          <cell r="AN14">
            <v>1.8</v>
          </cell>
        </row>
        <row r="15">
          <cell r="AI15">
            <v>131.62273156598826</v>
          </cell>
          <cell r="AN15">
            <v>2</v>
          </cell>
        </row>
        <row r="16">
          <cell r="AI16">
            <v>130.43688725148166</v>
          </cell>
          <cell r="AN16">
            <v>2.2000000000000002</v>
          </cell>
        </row>
        <row r="17">
          <cell r="AI17">
            <v>132.24399131250942</v>
          </cell>
          <cell r="AN17">
            <v>2.4</v>
          </cell>
        </row>
        <row r="18">
          <cell r="AI18">
            <v>151.82589706729476</v>
          </cell>
          <cell r="AN18">
            <v>2.6</v>
          </cell>
        </row>
        <row r="19">
          <cell r="AI19">
            <v>162.01590088334339</v>
          </cell>
          <cell r="AN19">
            <v>2.8</v>
          </cell>
        </row>
        <row r="20">
          <cell r="AI20">
            <v>157.11772038945131</v>
          </cell>
          <cell r="AN20">
            <v>3</v>
          </cell>
        </row>
        <row r="21">
          <cell r="AI21">
            <v>151.44361763723896</v>
          </cell>
          <cell r="AN21">
            <v>3.2</v>
          </cell>
        </row>
        <row r="22">
          <cell r="AI22">
            <v>143.54988109579995</v>
          </cell>
          <cell r="AN22">
            <v>3.4</v>
          </cell>
        </row>
        <row r="23">
          <cell r="AI23">
            <v>134.00680480959187</v>
          </cell>
          <cell r="AN23">
            <v>3.6</v>
          </cell>
        </row>
        <row r="24">
          <cell r="AI24">
            <v>146.3862298692782</v>
          </cell>
          <cell r="AN24">
            <v>3.8</v>
          </cell>
        </row>
        <row r="25">
          <cell r="AI25">
            <v>136.53776573152336</v>
          </cell>
          <cell r="AN25">
            <v>4</v>
          </cell>
        </row>
        <row r="26">
          <cell r="AI26">
            <v>153.77981571698689</v>
          </cell>
          <cell r="AN26">
            <v>4.2</v>
          </cell>
        </row>
        <row r="27">
          <cell r="AI27">
            <v>160.23059581526567</v>
          </cell>
          <cell r="AN27">
            <v>4.4000000000000004</v>
          </cell>
        </row>
        <row r="28">
          <cell r="AI28">
            <v>140.03469953127771</v>
          </cell>
          <cell r="AN28">
            <v>4.5999999999999996</v>
          </cell>
        </row>
        <row r="29">
          <cell r="AI29">
            <v>141.13023572831048</v>
          </cell>
          <cell r="AN29">
            <v>4.8</v>
          </cell>
        </row>
        <row r="30">
          <cell r="AI30">
            <v>131.80021210114853</v>
          </cell>
          <cell r="AN30">
            <v>5</v>
          </cell>
        </row>
      </sheetData>
      <sheetData sheetId="8">
        <row r="7">
          <cell r="AI7">
            <v>87.084693399072933</v>
          </cell>
          <cell r="AN7">
            <v>0.4</v>
          </cell>
        </row>
        <row r="8">
          <cell r="AI8">
            <v>117.37349701917628</v>
          </cell>
          <cell r="AN8">
            <v>0.6</v>
          </cell>
        </row>
        <row r="9">
          <cell r="AI9">
            <v>123.93023517246652</v>
          </cell>
          <cell r="AN9">
            <v>0.8</v>
          </cell>
        </row>
        <row r="10">
          <cell r="AI10">
            <v>126.59447206456913</v>
          </cell>
          <cell r="AN10">
            <v>1</v>
          </cell>
        </row>
        <row r="11">
          <cell r="AI11">
            <v>113.39896615598936</v>
          </cell>
          <cell r="AN11">
            <v>1.2</v>
          </cell>
        </row>
        <row r="12">
          <cell r="AI12">
            <v>242.70438204533033</v>
          </cell>
          <cell r="AN12">
            <v>1.4</v>
          </cell>
        </row>
        <row r="13">
          <cell r="AI13">
            <v>121.22960558338326</v>
          </cell>
          <cell r="AN13">
            <v>1.6</v>
          </cell>
        </row>
        <row r="14">
          <cell r="AI14">
            <v>140.04999138929634</v>
          </cell>
          <cell r="AN14">
            <v>1.8</v>
          </cell>
        </row>
        <row r="15">
          <cell r="AI15">
            <v>151.22352165374477</v>
          </cell>
          <cell r="AN15">
            <v>2</v>
          </cell>
        </row>
        <row r="16">
          <cell r="AI16">
            <v>152.17338533155288</v>
          </cell>
          <cell r="AN16">
            <v>2.2000000000000002</v>
          </cell>
        </row>
        <row r="17">
          <cell r="AI17">
            <v>147.2912573786069</v>
          </cell>
          <cell r="AN17">
            <v>2.4</v>
          </cell>
        </row>
        <row r="18">
          <cell r="AI18">
            <v>126.78797249727295</v>
          </cell>
          <cell r="AN18">
            <v>2.6</v>
          </cell>
        </row>
        <row r="19">
          <cell r="AI19">
            <v>128.35062194706637</v>
          </cell>
          <cell r="AN19">
            <v>2.8</v>
          </cell>
        </row>
        <row r="20">
          <cell r="AI20">
            <v>133.6708157266423</v>
          </cell>
          <cell r="AN20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6">
          <cell r="A16">
            <v>7</v>
          </cell>
          <cell r="AE16">
            <v>114.82741604038198</v>
          </cell>
          <cell r="AH16">
            <v>122.58</v>
          </cell>
        </row>
        <row r="17">
          <cell r="A17">
            <v>7.01</v>
          </cell>
          <cell r="AE17">
            <v>115.82597268332972</v>
          </cell>
          <cell r="AH17">
            <v>123.71</v>
          </cell>
        </row>
        <row r="18">
          <cell r="A18">
            <v>7.02</v>
          </cell>
          <cell r="AE18">
            <v>111.19850132408341</v>
          </cell>
          <cell r="AH18">
            <v>121.91</v>
          </cell>
        </row>
        <row r="19">
          <cell r="A19">
            <v>7.03</v>
          </cell>
          <cell r="AE19">
            <v>111.17577387458256</v>
          </cell>
          <cell r="AH19">
            <v>121.93</v>
          </cell>
        </row>
        <row r="20">
          <cell r="A20">
            <v>7.04</v>
          </cell>
          <cell r="AE20">
            <v>109.81236506322766</v>
          </cell>
          <cell r="AH20">
            <v>121.94</v>
          </cell>
        </row>
        <row r="21">
          <cell r="A21">
            <v>7.05</v>
          </cell>
          <cell r="AE21">
            <v>107.26613412045585</v>
          </cell>
          <cell r="AH21">
            <v>120.46</v>
          </cell>
        </row>
        <row r="22">
          <cell r="A22">
            <v>7.06</v>
          </cell>
          <cell r="AE22">
            <v>105.05189593886801</v>
          </cell>
          <cell r="AH22">
            <v>120.22</v>
          </cell>
        </row>
        <row r="23">
          <cell r="A23">
            <v>7.07</v>
          </cell>
          <cell r="AE23">
            <v>102.7752975024097</v>
          </cell>
          <cell r="AH23">
            <v>119.89</v>
          </cell>
        </row>
        <row r="24">
          <cell r="A24">
            <v>7.08</v>
          </cell>
          <cell r="AE24">
            <v>102.03420822051378</v>
          </cell>
          <cell r="AH24">
            <v>122.41</v>
          </cell>
        </row>
        <row r="25">
          <cell r="A25">
            <v>7.09</v>
          </cell>
          <cell r="AE25">
            <v>146.05734505572238</v>
          </cell>
          <cell r="AH25">
            <v>124.34</v>
          </cell>
        </row>
        <row r="26">
          <cell r="A26">
            <v>7.1</v>
          </cell>
          <cell r="AE26">
            <v>145.59521113352352</v>
          </cell>
          <cell r="AH26">
            <v>127.84</v>
          </cell>
        </row>
        <row r="27">
          <cell r="A27">
            <v>7.11</v>
          </cell>
          <cell r="AE27">
            <v>145.60387860879624</v>
          </cell>
          <cell r="AH27">
            <v>127.88</v>
          </cell>
        </row>
        <row r="28">
          <cell r="A28">
            <v>7.12</v>
          </cell>
          <cell r="AE28">
            <v>147.26779670907717</v>
          </cell>
          <cell r="AH28">
            <v>131.97</v>
          </cell>
        </row>
        <row r="29">
          <cell r="A29">
            <v>7.13</v>
          </cell>
          <cell r="AE29">
            <v>148.2364272399048</v>
          </cell>
          <cell r="AH29">
            <v>133.59</v>
          </cell>
        </row>
        <row r="30">
          <cell r="A30">
            <v>7.14</v>
          </cell>
          <cell r="AE30">
            <v>151.06723641227043</v>
          </cell>
          <cell r="AH30">
            <v>133.33000000000001</v>
          </cell>
        </row>
        <row r="31">
          <cell r="A31">
            <v>7.15</v>
          </cell>
          <cell r="AE31">
            <v>151.07527763369305</v>
          </cell>
          <cell r="AH31">
            <v>133.36000000000001</v>
          </cell>
        </row>
        <row r="32">
          <cell r="A32">
            <v>7.16</v>
          </cell>
          <cell r="AE32">
            <v>155.81215714580634</v>
          </cell>
          <cell r="AH32">
            <v>133.47</v>
          </cell>
        </row>
        <row r="33">
          <cell r="A33">
            <v>7.17</v>
          </cell>
          <cell r="AE33">
            <v>110.68976917066702</v>
          </cell>
          <cell r="AH33">
            <v>133.97</v>
          </cell>
        </row>
        <row r="34">
          <cell r="A34">
            <v>7.18</v>
          </cell>
          <cell r="AE34">
            <v>116.35095442241739</v>
          </cell>
          <cell r="AH34">
            <v>136.1</v>
          </cell>
        </row>
        <row r="35">
          <cell r="A35">
            <v>7.19</v>
          </cell>
          <cell r="AE35">
            <v>116.32291769643075</v>
          </cell>
          <cell r="AH35">
            <v>136.13</v>
          </cell>
        </row>
        <row r="36">
          <cell r="A36">
            <v>7.2</v>
          </cell>
          <cell r="AE36">
            <v>121.90933873924456</v>
          </cell>
          <cell r="AH36">
            <v>137.16</v>
          </cell>
        </row>
        <row r="37">
          <cell r="A37">
            <v>7.21</v>
          </cell>
          <cell r="AE37">
            <v>124.76464699035874</v>
          </cell>
          <cell r="AH37">
            <v>137.72999999999999</v>
          </cell>
        </row>
        <row r="38">
          <cell r="A38">
            <v>7.22</v>
          </cell>
          <cell r="AE38">
            <v>132.59367474431014</v>
          </cell>
          <cell r="AH38">
            <v>139.72999999999999</v>
          </cell>
        </row>
        <row r="39">
          <cell r="A39">
            <v>7.23</v>
          </cell>
          <cell r="AE39">
            <v>132.56372860004907</v>
          </cell>
          <cell r="AH39">
            <v>139.76</v>
          </cell>
        </row>
        <row r="40">
          <cell r="A40">
            <v>7.24</v>
          </cell>
          <cell r="AE40">
            <v>133.13871424324478</v>
          </cell>
          <cell r="AH40">
            <v>140.08000000000001</v>
          </cell>
        </row>
        <row r="41">
          <cell r="A41">
            <v>7.25</v>
          </cell>
          <cell r="AE41">
            <v>132.59680453506792</v>
          </cell>
          <cell r="AH41">
            <v>140.5</v>
          </cell>
        </row>
        <row r="42">
          <cell r="A42">
            <v>7.26</v>
          </cell>
          <cell r="AE42">
            <v>132.10336502885735</v>
          </cell>
          <cell r="AH42">
            <v>141.15</v>
          </cell>
        </row>
        <row r="43">
          <cell r="A43">
            <v>7.27</v>
          </cell>
          <cell r="AE43">
            <v>134.67217116272914</v>
          </cell>
          <cell r="AH43">
            <v>147.06</v>
          </cell>
        </row>
        <row r="44">
          <cell r="A44">
            <v>7.28</v>
          </cell>
          <cell r="AE44">
            <v>134.63960120137338</v>
          </cell>
          <cell r="AH44">
            <v>147.09</v>
          </cell>
        </row>
        <row r="45">
          <cell r="A45">
            <v>7.29</v>
          </cell>
          <cell r="AE45">
            <v>136.36563266177166</v>
          </cell>
          <cell r="AH45">
            <v>154.04</v>
          </cell>
        </row>
        <row r="46">
          <cell r="A46">
            <v>7.3</v>
          </cell>
          <cell r="AE46">
            <v>137.75036504328727</v>
          </cell>
          <cell r="AH46">
            <v>158.51</v>
          </cell>
        </row>
        <row r="47">
          <cell r="A47">
            <v>7.31</v>
          </cell>
          <cell r="AE47">
            <v>137.39357258720014</v>
          </cell>
          <cell r="AH47">
            <v>162.15</v>
          </cell>
        </row>
        <row r="48">
          <cell r="A48">
            <v>7.32</v>
          </cell>
          <cell r="AE48">
            <v>137.3550961592687</v>
          </cell>
          <cell r="AH48">
            <v>162.19</v>
          </cell>
        </row>
        <row r="49">
          <cell r="A49">
            <v>7.33</v>
          </cell>
          <cell r="AE49">
            <v>135.01794146006725</v>
          </cell>
          <cell r="AH49">
            <v>163.22</v>
          </cell>
        </row>
        <row r="50">
          <cell r="A50">
            <v>7.34</v>
          </cell>
          <cell r="AE50">
            <v>197.39994284783688</v>
          </cell>
          <cell r="AH50">
            <v>164.02</v>
          </cell>
        </row>
        <row r="51">
          <cell r="A51">
            <v>7.35</v>
          </cell>
          <cell r="AE51">
            <v>192.81898176548395</v>
          </cell>
          <cell r="AH51">
            <v>165.36</v>
          </cell>
        </row>
        <row r="52">
          <cell r="A52">
            <v>7.36</v>
          </cell>
          <cell r="AE52">
            <v>192.82104057671015</v>
          </cell>
          <cell r="AH52">
            <v>165.4</v>
          </cell>
        </row>
        <row r="53">
          <cell r="A53">
            <v>7.37</v>
          </cell>
          <cell r="AE53">
            <v>188.55472342660127</v>
          </cell>
          <cell r="AH53">
            <v>164.47</v>
          </cell>
        </row>
        <row r="54">
          <cell r="A54">
            <v>7.38</v>
          </cell>
          <cell r="AE54">
            <v>187.21735318604541</v>
          </cell>
          <cell r="AH54">
            <v>164.11</v>
          </cell>
        </row>
        <row r="55">
          <cell r="A55">
            <v>7.39</v>
          </cell>
          <cell r="AE55">
            <v>151.99621161106484</v>
          </cell>
          <cell r="AH55">
            <v>175.13</v>
          </cell>
        </row>
        <row r="56">
          <cell r="A56">
            <v>7.4</v>
          </cell>
          <cell r="AE56">
            <v>151.95232979197402</v>
          </cell>
          <cell r="AH56">
            <v>175.17</v>
          </cell>
        </row>
        <row r="57">
          <cell r="A57">
            <v>7.41</v>
          </cell>
          <cell r="AE57">
            <v>171.07119896757266</v>
          </cell>
          <cell r="AH57">
            <v>182.71</v>
          </cell>
        </row>
        <row r="58">
          <cell r="A58">
            <v>7.42</v>
          </cell>
          <cell r="AE58">
            <v>186.71324928078874</v>
          </cell>
          <cell r="AH58">
            <v>188.95</v>
          </cell>
        </row>
        <row r="59">
          <cell r="A59">
            <v>7.43</v>
          </cell>
          <cell r="AE59">
            <v>209.91723054981838</v>
          </cell>
          <cell r="AH59">
            <v>196.14</v>
          </cell>
        </row>
        <row r="60">
          <cell r="A60">
            <v>7.44</v>
          </cell>
          <cell r="AE60">
            <v>218.04716247456969</v>
          </cell>
          <cell r="AH60">
            <v>190.52</v>
          </cell>
        </row>
        <row r="61">
          <cell r="A61">
            <v>7.45</v>
          </cell>
          <cell r="AE61">
            <v>218.04190366406223</v>
          </cell>
          <cell r="AH61">
            <v>190.55</v>
          </cell>
        </row>
        <row r="62">
          <cell r="A62">
            <v>7.46</v>
          </cell>
          <cell r="AE62">
            <v>220.35989774369185</v>
          </cell>
          <cell r="AH62">
            <v>191.03</v>
          </cell>
        </row>
        <row r="63">
          <cell r="A63">
            <v>7.47</v>
          </cell>
          <cell r="AE63">
            <v>223.96675953935531</v>
          </cell>
          <cell r="AH63">
            <v>191.18</v>
          </cell>
        </row>
        <row r="64">
          <cell r="A64">
            <v>7.48</v>
          </cell>
          <cell r="AE64">
            <v>223.9044258160325</v>
          </cell>
          <cell r="AH64">
            <v>191.21</v>
          </cell>
        </row>
        <row r="65">
          <cell r="A65">
            <v>7.49</v>
          </cell>
          <cell r="AE65">
            <v>225.71910466824067</v>
          </cell>
          <cell r="AH65">
            <v>192.24</v>
          </cell>
        </row>
        <row r="66">
          <cell r="A66">
            <v>7.5</v>
          </cell>
          <cell r="AE66">
            <v>223.98681309754994</v>
          </cell>
          <cell r="AH66">
            <v>188.44</v>
          </cell>
        </row>
        <row r="67">
          <cell r="A67">
            <v>7.51</v>
          </cell>
          <cell r="AE67">
            <v>223.92627084983536</v>
          </cell>
          <cell r="AH67">
            <v>188.47</v>
          </cell>
        </row>
        <row r="68">
          <cell r="A68">
            <v>7.52</v>
          </cell>
          <cell r="AE68">
            <v>224.2664809214404</v>
          </cell>
          <cell r="AH68">
            <v>187.45</v>
          </cell>
        </row>
        <row r="69">
          <cell r="A69">
            <v>7.53</v>
          </cell>
          <cell r="AE69">
            <v>224.36370408780357</v>
          </cell>
          <cell r="AH69">
            <v>186.97</v>
          </cell>
        </row>
        <row r="70">
          <cell r="A70">
            <v>7.54</v>
          </cell>
          <cell r="AE70">
            <v>220.48177480119571</v>
          </cell>
          <cell r="AH70">
            <v>182.85</v>
          </cell>
        </row>
        <row r="71">
          <cell r="A71">
            <v>7.55</v>
          </cell>
          <cell r="AE71">
            <v>220.42504995362762</v>
          </cell>
          <cell r="AH71">
            <v>182.88</v>
          </cell>
        </row>
        <row r="72">
          <cell r="A72">
            <v>7.56</v>
          </cell>
          <cell r="AE72">
            <v>219.12391675365404</v>
          </cell>
          <cell r="AH72">
            <v>180.74</v>
          </cell>
        </row>
        <row r="73">
          <cell r="A73">
            <v>7.57</v>
          </cell>
          <cell r="AE73">
            <v>215.91801502953896</v>
          </cell>
          <cell r="AH73">
            <v>177.7</v>
          </cell>
        </row>
        <row r="74">
          <cell r="A74">
            <v>7.58</v>
          </cell>
          <cell r="AE74">
            <v>214.97577928829935</v>
          </cell>
          <cell r="AH74">
            <v>176.68</v>
          </cell>
        </row>
        <row r="75">
          <cell r="A75">
            <v>7.59</v>
          </cell>
          <cell r="AE75">
            <v>213.98369302886115</v>
          </cell>
          <cell r="AH75">
            <v>176.23</v>
          </cell>
        </row>
        <row r="76">
          <cell r="A76">
            <v>7.6</v>
          </cell>
          <cell r="AE76">
            <v>213.93187410964711</v>
          </cell>
          <cell r="AH76">
            <v>176.26</v>
          </cell>
        </row>
        <row r="77">
          <cell r="A77">
            <v>7.61</v>
          </cell>
          <cell r="AE77">
            <v>212.90950144976122</v>
          </cell>
          <cell r="AH77">
            <v>176</v>
          </cell>
        </row>
        <row r="78">
          <cell r="A78">
            <v>7.62</v>
          </cell>
          <cell r="AE78">
            <v>210.70490915034048</v>
          </cell>
          <cell r="AH78">
            <v>175.22</v>
          </cell>
        </row>
        <row r="79">
          <cell r="A79">
            <v>7.63</v>
          </cell>
          <cell r="AE79">
            <v>204.49621594914103</v>
          </cell>
          <cell r="AH79">
            <v>172.2</v>
          </cell>
        </row>
        <row r="80">
          <cell r="A80">
            <v>7.64</v>
          </cell>
          <cell r="AE80">
            <v>204.44821333218738</v>
          </cell>
          <cell r="AH80">
            <v>172.23</v>
          </cell>
        </row>
        <row r="81">
          <cell r="A81">
            <v>7.65</v>
          </cell>
          <cell r="AE81">
            <v>200.47396745940614</v>
          </cell>
          <cell r="AH81">
            <v>169.56</v>
          </cell>
        </row>
        <row r="82">
          <cell r="A82">
            <v>7.66</v>
          </cell>
          <cell r="AE82">
            <v>197.27604781861947</v>
          </cell>
          <cell r="AH82">
            <v>168.46</v>
          </cell>
        </row>
        <row r="83">
          <cell r="A83">
            <v>7.67</v>
          </cell>
          <cell r="AE83">
            <v>189.73055343229757</v>
          </cell>
          <cell r="AH83">
            <v>167.53</v>
          </cell>
        </row>
        <row r="84">
          <cell r="A84">
            <v>7.68</v>
          </cell>
          <cell r="AE84">
            <v>189.68614230762262</v>
          </cell>
          <cell r="AH84">
            <v>167.55</v>
          </cell>
        </row>
        <row r="85">
          <cell r="A85">
            <v>7.69</v>
          </cell>
          <cell r="AE85">
            <v>187.21085649392154</v>
          </cell>
          <cell r="AH85">
            <v>166.79</v>
          </cell>
        </row>
        <row r="86">
          <cell r="A86">
            <v>7.7</v>
          </cell>
          <cell r="AE86">
            <v>181.67811584332483</v>
          </cell>
          <cell r="AH86">
            <v>165.13</v>
          </cell>
        </row>
        <row r="87">
          <cell r="A87">
            <v>7.71</v>
          </cell>
          <cell r="AE87">
            <v>178.07807752630606</v>
          </cell>
          <cell r="AH87">
            <v>164.95</v>
          </cell>
        </row>
        <row r="88">
          <cell r="A88">
            <v>7.72</v>
          </cell>
          <cell r="AE88">
            <v>169.01320580971185</v>
          </cell>
          <cell r="AH88">
            <v>165.55</v>
          </cell>
        </row>
        <row r="89">
          <cell r="A89">
            <v>7.73</v>
          </cell>
          <cell r="AE89">
            <v>168.97274015011541</v>
          </cell>
          <cell r="AH89">
            <v>165.58</v>
          </cell>
        </row>
        <row r="90">
          <cell r="A90">
            <v>7.74</v>
          </cell>
          <cell r="AE90">
            <v>160.87105316194348</v>
          </cell>
          <cell r="AH90">
            <v>164.45</v>
          </cell>
        </row>
        <row r="91">
          <cell r="A91">
            <v>7.75</v>
          </cell>
          <cell r="AE91">
            <v>158.22640425068187</v>
          </cell>
          <cell r="AH91">
            <v>163.44</v>
          </cell>
        </row>
        <row r="92">
          <cell r="A92">
            <v>7.76</v>
          </cell>
          <cell r="AE92">
            <v>153.19330335316801</v>
          </cell>
          <cell r="AH92">
            <v>164.69</v>
          </cell>
        </row>
        <row r="93">
          <cell r="A93">
            <v>7.77</v>
          </cell>
          <cell r="AE93">
            <v>153.15526546040297</v>
          </cell>
          <cell r="AH93">
            <v>164.72</v>
          </cell>
        </row>
        <row r="94">
          <cell r="A94">
            <v>7.78</v>
          </cell>
          <cell r="AE94">
            <v>152.30393216673261</v>
          </cell>
          <cell r="AH94">
            <v>167.16</v>
          </cell>
        </row>
        <row r="95">
          <cell r="A95">
            <v>7.79</v>
          </cell>
          <cell r="AE95">
            <v>154.17228295131065</v>
          </cell>
          <cell r="AH95">
            <v>172.61</v>
          </cell>
        </row>
        <row r="96">
          <cell r="A96">
            <v>7.8</v>
          </cell>
          <cell r="AE96">
            <v>156.80715356722047</v>
          </cell>
          <cell r="AH96">
            <v>175.74</v>
          </cell>
        </row>
        <row r="97">
          <cell r="A97">
            <v>7.81</v>
          </cell>
          <cell r="AE97">
            <v>176.39225579812401</v>
          </cell>
          <cell r="AH97">
            <v>188.52</v>
          </cell>
        </row>
        <row r="98">
          <cell r="A98">
            <v>7.82</v>
          </cell>
          <cell r="AE98">
            <v>176.34384629562248</v>
          </cell>
          <cell r="AH98">
            <v>188.56</v>
          </cell>
        </row>
        <row r="99">
          <cell r="A99">
            <v>7.83</v>
          </cell>
          <cell r="AE99">
            <v>189.01873697153556</v>
          </cell>
          <cell r="AH99">
            <v>193.89</v>
          </cell>
        </row>
        <row r="100">
          <cell r="A100">
            <v>7.84</v>
          </cell>
          <cell r="AE100">
            <v>194.96605617755247</v>
          </cell>
          <cell r="AH100">
            <v>196.4</v>
          </cell>
        </row>
        <row r="101">
          <cell r="A101">
            <v>7.85</v>
          </cell>
          <cell r="AE101">
            <v>206.78861953847638</v>
          </cell>
          <cell r="AH101">
            <v>202.32</v>
          </cell>
        </row>
        <row r="102">
          <cell r="A102">
            <v>7.86</v>
          </cell>
          <cell r="AE102">
            <v>206.73031332802933</v>
          </cell>
          <cell r="AH102">
            <v>202.36</v>
          </cell>
        </row>
        <row r="103">
          <cell r="A103">
            <v>7.87</v>
          </cell>
          <cell r="AE103">
            <v>209.55169267933337</v>
          </cell>
          <cell r="AH103">
            <v>201.24</v>
          </cell>
        </row>
        <row r="104">
          <cell r="A104">
            <v>7.88</v>
          </cell>
          <cell r="AE104">
            <v>213.73943363795325</v>
          </cell>
          <cell r="AH104">
            <v>199.5</v>
          </cell>
        </row>
        <row r="105">
          <cell r="A105">
            <v>7.89</v>
          </cell>
          <cell r="AE105">
            <v>213.6806908942421</v>
          </cell>
          <cell r="AH105">
            <v>199.53</v>
          </cell>
        </row>
        <row r="106">
          <cell r="A106">
            <v>7.9</v>
          </cell>
          <cell r="AE106">
            <v>215.51613138562027</v>
          </cell>
          <cell r="AH106">
            <v>198.57</v>
          </cell>
        </row>
        <row r="107">
          <cell r="A107">
            <v>7.91</v>
          </cell>
          <cell r="AE107">
            <v>216.35268926462359</v>
          </cell>
          <cell r="AH107">
            <v>198.03</v>
          </cell>
        </row>
        <row r="108">
          <cell r="A108">
            <v>7.92</v>
          </cell>
          <cell r="AE108">
            <v>213.80520824400153</v>
          </cell>
          <cell r="AH108">
            <v>193.05</v>
          </cell>
        </row>
        <row r="109">
          <cell r="A109">
            <v>7.93</v>
          </cell>
          <cell r="AE109">
            <v>213.80307351782312</v>
          </cell>
          <cell r="AH109">
            <v>193.08</v>
          </cell>
        </row>
        <row r="110">
          <cell r="A110">
            <v>7.94</v>
          </cell>
          <cell r="AE110">
            <v>210.88258626727347</v>
          </cell>
          <cell r="AH110">
            <v>188.6</v>
          </cell>
        </row>
        <row r="111">
          <cell r="A111">
            <v>7.95</v>
          </cell>
          <cell r="AE111">
            <v>194.18769135886868</v>
          </cell>
          <cell r="AH111">
            <v>164.6</v>
          </cell>
        </row>
        <row r="112">
          <cell r="A112">
            <v>7.96</v>
          </cell>
          <cell r="AE112">
            <v>194.14836889883688</v>
          </cell>
          <cell r="AH112">
            <v>164.63</v>
          </cell>
        </row>
        <row r="113">
          <cell r="A113">
            <v>7.97</v>
          </cell>
          <cell r="AE113">
            <v>192.6800535686705</v>
          </cell>
          <cell r="AH113">
            <v>163.69999999999999</v>
          </cell>
        </row>
        <row r="114">
          <cell r="A114">
            <v>7.98</v>
          </cell>
          <cell r="AE114">
            <v>188.79246377441913</v>
          </cell>
          <cell r="AH114">
            <v>169.37</v>
          </cell>
        </row>
        <row r="115">
          <cell r="A115">
            <v>7.99</v>
          </cell>
          <cell r="AE115">
            <v>182.77015562764035</v>
          </cell>
          <cell r="AH115">
            <v>165.68</v>
          </cell>
        </row>
        <row r="116">
          <cell r="A116">
            <v>8</v>
          </cell>
          <cell r="AE116">
            <v>171.00997664453686</v>
          </cell>
          <cell r="AH116">
            <v>160.22999999999999</v>
          </cell>
        </row>
        <row r="117">
          <cell r="A117">
            <v>8.01</v>
          </cell>
          <cell r="AE117">
            <v>170.97415717675835</v>
          </cell>
          <cell r="AH117">
            <v>160.26</v>
          </cell>
        </row>
        <row r="118">
          <cell r="A118">
            <v>8.02</v>
          </cell>
          <cell r="AE118">
            <v>160.98323591169282</v>
          </cell>
          <cell r="AH118">
            <v>156.69999999999999</v>
          </cell>
        </row>
        <row r="119">
          <cell r="A119">
            <v>8.0299999999999994</v>
          </cell>
          <cell r="AE119">
            <v>156.44752306296959</v>
          </cell>
          <cell r="AH119">
            <v>155.13999999999999</v>
          </cell>
        </row>
        <row r="120">
          <cell r="A120">
            <v>8.0399999999999991</v>
          </cell>
          <cell r="AE120">
            <v>144.42053931440344</v>
          </cell>
          <cell r="AH120">
            <v>149.69</v>
          </cell>
        </row>
        <row r="121">
          <cell r="A121">
            <v>8.0500000000000007</v>
          </cell>
          <cell r="AE121">
            <v>144.39065019721787</v>
          </cell>
          <cell r="AH121">
            <v>149.71</v>
          </cell>
        </row>
        <row r="122">
          <cell r="A122">
            <v>8.06</v>
          </cell>
          <cell r="AE122">
            <v>131.47842726001917</v>
          </cell>
          <cell r="AH122">
            <v>144.65</v>
          </cell>
        </row>
        <row r="123">
          <cell r="A123">
            <v>8.07</v>
          </cell>
          <cell r="AE123">
            <v>127.24189886933584</v>
          </cell>
          <cell r="AH123">
            <v>142.97999999999999</v>
          </cell>
        </row>
        <row r="124">
          <cell r="A124">
            <v>8.08</v>
          </cell>
          <cell r="AE124">
            <v>120.181806276323</v>
          </cell>
          <cell r="AH124">
            <v>140.38</v>
          </cell>
        </row>
        <row r="125">
          <cell r="A125">
            <v>8.09</v>
          </cell>
          <cell r="AE125">
            <v>120.15776405405295</v>
          </cell>
          <cell r="AH125">
            <v>140.41</v>
          </cell>
        </row>
        <row r="126">
          <cell r="A126">
            <v>8.1</v>
          </cell>
          <cell r="AE126">
            <v>115.32797704874258</v>
          </cell>
          <cell r="AH126">
            <v>139.51</v>
          </cell>
        </row>
        <row r="127">
          <cell r="A127">
            <v>8.11</v>
          </cell>
          <cell r="AE127">
            <v>112.86367749963807</v>
          </cell>
          <cell r="AH127">
            <v>136.68</v>
          </cell>
        </row>
        <row r="128">
          <cell r="A128">
            <v>8.1199999999999992</v>
          </cell>
          <cell r="AE128">
            <v>162.92424086577302</v>
          </cell>
          <cell r="AH128">
            <v>138.54</v>
          </cell>
        </row>
        <row r="129">
          <cell r="A129">
            <v>8.1300000000000008</v>
          </cell>
          <cell r="AE129">
            <v>162.9333378490922</v>
          </cell>
          <cell r="AH129">
            <v>138.57</v>
          </cell>
        </row>
        <row r="130">
          <cell r="A130">
            <v>8.14</v>
          </cell>
          <cell r="AE130">
            <v>163.6152233316019</v>
          </cell>
          <cell r="AH130">
            <v>141.66</v>
          </cell>
        </row>
        <row r="131">
          <cell r="A131">
            <v>8.15</v>
          </cell>
          <cell r="AE131">
            <v>171.21712436834815</v>
          </cell>
          <cell r="AH131">
            <v>146.28</v>
          </cell>
        </row>
        <row r="132">
          <cell r="A132">
            <v>8.16</v>
          </cell>
          <cell r="AE132">
            <v>125.61314365063764</v>
          </cell>
          <cell r="AH132">
            <v>154.31</v>
          </cell>
        </row>
        <row r="133">
          <cell r="A133">
            <v>8.17</v>
          </cell>
          <cell r="AE133">
            <v>125.58454545408196</v>
          </cell>
          <cell r="AH133">
            <v>154.34</v>
          </cell>
        </row>
        <row r="134">
          <cell r="A134">
            <v>8.18</v>
          </cell>
          <cell r="AE134">
            <v>132.82832005885851</v>
          </cell>
          <cell r="AH134">
            <v>159.32</v>
          </cell>
        </row>
        <row r="135">
          <cell r="A135">
            <v>8.19</v>
          </cell>
          <cell r="AE135">
            <v>134.81913143800898</v>
          </cell>
          <cell r="AH135">
            <v>159.87</v>
          </cell>
        </row>
        <row r="136">
          <cell r="A136">
            <v>8.1999999999999993</v>
          </cell>
          <cell r="AE136">
            <v>135.04530844085704</v>
          </cell>
          <cell r="AH136">
            <v>157.36000000000001</v>
          </cell>
        </row>
        <row r="137">
          <cell r="A137">
            <v>8.2100000000000009</v>
          </cell>
          <cell r="AE137">
            <v>135.01522057182697</v>
          </cell>
          <cell r="AH137">
            <v>157.38999999999999</v>
          </cell>
        </row>
        <row r="138">
          <cell r="A138">
            <v>8.2200000000000006</v>
          </cell>
          <cell r="AE138">
            <v>129.13063810784803</v>
          </cell>
          <cell r="AH138">
            <v>156.94</v>
          </cell>
        </row>
        <row r="139">
          <cell r="A139">
            <v>8.23</v>
          </cell>
          <cell r="AE139">
            <v>126.30357407806518</v>
          </cell>
          <cell r="AH139">
            <v>153.84</v>
          </cell>
        </row>
        <row r="140">
          <cell r="A140">
            <v>8.24</v>
          </cell>
          <cell r="AE140">
            <v>126.39841496380652</v>
          </cell>
          <cell r="AH140">
            <v>153.22999999999999</v>
          </cell>
        </row>
        <row r="141">
          <cell r="A141">
            <v>8.25</v>
          </cell>
          <cell r="AE141">
            <v>126.39402048072252</v>
          </cell>
          <cell r="AH141">
            <v>153.26</v>
          </cell>
        </row>
        <row r="142">
          <cell r="A142">
            <v>8.26</v>
          </cell>
          <cell r="AE142">
            <v>132.52285189365625</v>
          </cell>
          <cell r="AH142">
            <v>154.05000000000001</v>
          </cell>
        </row>
        <row r="143">
          <cell r="A143">
            <v>8.27</v>
          </cell>
          <cell r="AE143">
            <v>136.23873261089261</v>
          </cell>
          <cell r="AH143">
            <v>156.19</v>
          </cell>
        </row>
        <row r="144">
          <cell r="A144">
            <v>8.2799999999999994</v>
          </cell>
          <cell r="AE144">
            <v>143.18849864797721</v>
          </cell>
          <cell r="AH144">
            <v>162.69999999999999</v>
          </cell>
        </row>
        <row r="145">
          <cell r="A145">
            <v>8.2899999999999991</v>
          </cell>
          <cell r="AE145">
            <v>143.15645665096409</v>
          </cell>
          <cell r="AH145">
            <v>162.74</v>
          </cell>
        </row>
        <row r="146">
          <cell r="A146">
            <v>8.3000000000000007</v>
          </cell>
          <cell r="AE146">
            <v>147.16109200714868</v>
          </cell>
          <cell r="AH146">
            <v>164.15</v>
          </cell>
        </row>
        <row r="147">
          <cell r="A147">
            <v>8.31</v>
          </cell>
          <cell r="AE147">
            <v>148.3689392045066</v>
          </cell>
          <cell r="AH147">
            <v>161.46</v>
          </cell>
        </row>
        <row r="148">
          <cell r="A148">
            <v>8.32</v>
          </cell>
          <cell r="AE148">
            <v>146.55267382049149</v>
          </cell>
          <cell r="AH148">
            <v>158.59</v>
          </cell>
        </row>
        <row r="149">
          <cell r="A149">
            <v>8.33</v>
          </cell>
          <cell r="AE149">
            <v>142.34696503328922</v>
          </cell>
          <cell r="AH149">
            <v>157.04</v>
          </cell>
        </row>
        <row r="150">
          <cell r="A150">
            <v>8.34</v>
          </cell>
          <cell r="AE150">
            <v>142.31688183729221</v>
          </cell>
          <cell r="AH150">
            <v>157.07</v>
          </cell>
        </row>
        <row r="151">
          <cell r="A151">
            <v>8.35</v>
          </cell>
          <cell r="AE151">
            <v>136.91246874599778</v>
          </cell>
          <cell r="AH151">
            <v>151.06</v>
          </cell>
        </row>
        <row r="152">
          <cell r="A152">
            <v>8.36</v>
          </cell>
          <cell r="AE152">
            <v>135.12003056531179</v>
          </cell>
          <cell r="AH152">
            <v>147.82</v>
          </cell>
        </row>
        <row r="153">
          <cell r="A153">
            <v>8.3699999999999992</v>
          </cell>
          <cell r="AE153">
            <v>126.36008921280971</v>
          </cell>
          <cell r="AH153">
            <v>144.55000000000001</v>
          </cell>
        </row>
        <row r="154">
          <cell r="A154">
            <v>8.3800000000000008</v>
          </cell>
          <cell r="AE154">
            <v>126.33487210060993</v>
          </cell>
          <cell r="AH154">
            <v>144.58000000000001</v>
          </cell>
        </row>
        <row r="155">
          <cell r="A155">
            <v>8.39</v>
          </cell>
          <cell r="AE155">
            <v>118.91714489724677</v>
          </cell>
          <cell r="AH155">
            <v>140.37</v>
          </cell>
        </row>
        <row r="156">
          <cell r="A156">
            <v>8.4</v>
          </cell>
          <cell r="AE156">
            <v>116.48768842741767</v>
          </cell>
          <cell r="AH156">
            <v>140.51</v>
          </cell>
        </row>
        <row r="157">
          <cell r="A157">
            <v>8.41</v>
          </cell>
          <cell r="AE157">
            <v>114.61992457732006</v>
          </cell>
          <cell r="AH157">
            <v>140.80000000000001</v>
          </cell>
        </row>
        <row r="158">
          <cell r="A158">
            <v>8.42</v>
          </cell>
          <cell r="AE158">
            <v>114.59730848701896</v>
          </cell>
          <cell r="AH158">
            <v>140.83000000000001</v>
          </cell>
        </row>
        <row r="159">
          <cell r="A159">
            <v>8.43</v>
          </cell>
          <cell r="AE159">
            <v>119.86417914429018</v>
          </cell>
          <cell r="AH159">
            <v>148.04</v>
          </cell>
        </row>
        <row r="160">
          <cell r="A160">
            <v>8.44</v>
          </cell>
          <cell r="AE160">
            <v>124.64989170723432</v>
          </cell>
          <cell r="AH160">
            <v>152.99</v>
          </cell>
        </row>
        <row r="161">
          <cell r="A161">
            <v>8.4499999999999993</v>
          </cell>
          <cell r="AE161">
            <v>136.84687972453906</v>
          </cell>
          <cell r="AH161">
            <v>161.81</v>
          </cell>
        </row>
        <row r="162">
          <cell r="A162">
            <v>8.4600000000000009</v>
          </cell>
          <cell r="AE162">
            <v>136.81671304976066</v>
          </cell>
          <cell r="AH162">
            <v>161.84</v>
          </cell>
        </row>
        <row r="163">
          <cell r="A163">
            <v>8.4700000000000006</v>
          </cell>
          <cell r="AE163">
            <v>142.66762656979444</v>
          </cell>
          <cell r="AH163">
            <v>164.99</v>
          </cell>
        </row>
        <row r="164">
          <cell r="A164">
            <v>8.48</v>
          </cell>
          <cell r="AE164">
            <v>151.27975531738784</v>
          </cell>
          <cell r="AH164">
            <v>166.16</v>
          </cell>
        </row>
        <row r="165">
          <cell r="A165">
            <v>8.49</v>
          </cell>
          <cell r="AE165">
            <v>153.61025980206293</v>
          </cell>
          <cell r="AH165">
            <v>166.9</v>
          </cell>
        </row>
        <row r="166">
          <cell r="A166">
            <v>8.5</v>
          </cell>
          <cell r="AE166">
            <v>158.10029946254775</v>
          </cell>
          <cell r="AH166">
            <v>167.97</v>
          </cell>
        </row>
        <row r="167">
          <cell r="A167">
            <v>8.51</v>
          </cell>
          <cell r="AE167">
            <v>158.06585964580253</v>
          </cell>
          <cell r="AH167">
            <v>168</v>
          </cell>
        </row>
        <row r="168">
          <cell r="A168">
            <v>8.52</v>
          </cell>
          <cell r="AE168">
            <v>159.88404679342858</v>
          </cell>
          <cell r="AH168">
            <v>165.9</v>
          </cell>
        </row>
        <row r="169">
          <cell r="A169">
            <v>8.5299999999999994</v>
          </cell>
          <cell r="AE169">
            <v>160.90662542257627</v>
          </cell>
          <cell r="AH169">
            <v>165.41</v>
          </cell>
        </row>
        <row r="170">
          <cell r="A170">
            <v>8.5399999999999991</v>
          </cell>
          <cell r="AE170">
            <v>164.11519281090068</v>
          </cell>
          <cell r="AH170">
            <v>164.97</v>
          </cell>
        </row>
        <row r="171">
          <cell r="A171">
            <v>8.5500000000000007</v>
          </cell>
          <cell r="AE171">
            <v>164.08124283409612</v>
          </cell>
          <cell r="AH171">
            <v>165</v>
          </cell>
        </row>
        <row r="172">
          <cell r="A172">
            <v>8.56</v>
          </cell>
          <cell r="AE172">
            <v>168.30946310374128</v>
          </cell>
          <cell r="AH172">
            <v>165.16</v>
          </cell>
        </row>
        <row r="173">
          <cell r="A173">
            <v>8.57</v>
          </cell>
          <cell r="AE173">
            <v>169.45351670644331</v>
          </cell>
          <cell r="AH173">
            <v>164.98</v>
          </cell>
        </row>
        <row r="174">
          <cell r="A174">
            <v>8.58</v>
          </cell>
          <cell r="AE174">
            <v>173.51254102809534</v>
          </cell>
          <cell r="AH174">
            <v>162.84</v>
          </cell>
        </row>
        <row r="175">
          <cell r="A175">
            <v>8.59</v>
          </cell>
          <cell r="AE175">
            <v>173.47901221500257</v>
          </cell>
          <cell r="AH175">
            <v>162.87</v>
          </cell>
        </row>
        <row r="176">
          <cell r="A176">
            <v>8.6</v>
          </cell>
          <cell r="AE176">
            <v>179.3565141238268</v>
          </cell>
          <cell r="AH176">
            <v>162.59</v>
          </cell>
        </row>
        <row r="177">
          <cell r="A177">
            <v>8.61</v>
          </cell>
          <cell r="AE177">
            <v>182.07888504203461</v>
          </cell>
          <cell r="AH177">
            <v>163.52000000000001</v>
          </cell>
        </row>
        <row r="178">
          <cell r="A178">
            <v>8.6199999999999992</v>
          </cell>
          <cell r="AE178">
            <v>193.61873324925278</v>
          </cell>
          <cell r="AH178">
            <v>167.82</v>
          </cell>
        </row>
        <row r="179">
          <cell r="A179">
            <v>8.6300000000000008</v>
          </cell>
          <cell r="AE179">
            <v>193.63658091830786</v>
          </cell>
          <cell r="AH179">
            <v>167.85</v>
          </cell>
        </row>
        <row r="180">
          <cell r="A180">
            <v>8.64</v>
          </cell>
          <cell r="AE180">
            <v>198.42205802343273</v>
          </cell>
          <cell r="AH180">
            <v>169.48</v>
          </cell>
        </row>
        <row r="181">
          <cell r="A181">
            <v>8.65</v>
          </cell>
          <cell r="AE181">
            <v>207.04458990243404</v>
          </cell>
          <cell r="AH181">
            <v>172.55</v>
          </cell>
        </row>
        <row r="182">
          <cell r="A182">
            <v>8.66</v>
          </cell>
          <cell r="AE182">
            <v>216.10967964737645</v>
          </cell>
          <cell r="AH182">
            <v>177.21</v>
          </cell>
        </row>
        <row r="183">
          <cell r="A183">
            <v>8.67</v>
          </cell>
          <cell r="AE183">
            <v>216.06668762790875</v>
          </cell>
          <cell r="AH183">
            <v>177.23</v>
          </cell>
        </row>
        <row r="184">
          <cell r="A184">
            <v>8.68</v>
          </cell>
          <cell r="AE184">
            <v>230.43828493909169</v>
          </cell>
          <cell r="AH184">
            <v>184.56</v>
          </cell>
        </row>
        <row r="185">
          <cell r="A185">
            <v>8.69</v>
          </cell>
          <cell r="AE185">
            <v>233.76270442520845</v>
          </cell>
          <cell r="AH185">
            <v>184.66</v>
          </cell>
        </row>
        <row r="186">
          <cell r="A186">
            <v>8.6999999999999993</v>
          </cell>
          <cell r="AE186">
            <v>241.53954959417612</v>
          </cell>
          <cell r="AH186">
            <v>186.94</v>
          </cell>
        </row>
        <row r="187">
          <cell r="A187">
            <v>8.7100000000000009</v>
          </cell>
          <cell r="AE187">
            <v>241.4897009721312</v>
          </cell>
          <cell r="AH187">
            <v>186.96</v>
          </cell>
        </row>
        <row r="188">
          <cell r="A188">
            <v>8.7200000000000006</v>
          </cell>
          <cell r="AE188">
            <v>246.4441248809355</v>
          </cell>
          <cell r="AH188">
            <v>188.87</v>
          </cell>
        </row>
        <row r="189">
          <cell r="A189">
            <v>8.73</v>
          </cell>
          <cell r="AE189">
            <v>246.39346683992744</v>
          </cell>
          <cell r="AH189">
            <v>188.9</v>
          </cell>
        </row>
        <row r="190">
          <cell r="A190">
            <v>8.74</v>
          </cell>
          <cell r="AE190">
            <v>248.29820966474875</v>
          </cell>
          <cell r="AH190">
            <v>190.13</v>
          </cell>
        </row>
        <row r="191">
          <cell r="A191">
            <v>8.75</v>
          </cell>
          <cell r="AE191">
            <v>251.9340734674937</v>
          </cell>
          <cell r="AH191">
            <v>191.83</v>
          </cell>
        </row>
        <row r="192">
          <cell r="A192">
            <v>8.76</v>
          </cell>
          <cell r="AE192">
            <v>258.15965194833217</v>
          </cell>
          <cell r="AH192">
            <v>195.93</v>
          </cell>
        </row>
        <row r="193">
          <cell r="A193">
            <v>8.77</v>
          </cell>
          <cell r="AE193">
            <v>258.10461179459111</v>
          </cell>
          <cell r="AH193">
            <v>195.96</v>
          </cell>
        </row>
        <row r="194">
          <cell r="A194">
            <v>8.7799999999999994</v>
          </cell>
          <cell r="AE194">
            <v>257.05477813302241</v>
          </cell>
          <cell r="AH194">
            <v>196.34</v>
          </cell>
        </row>
        <row r="195">
          <cell r="A195">
            <v>8.7899999999999991</v>
          </cell>
          <cell r="AE195">
            <v>259.37388595945134</v>
          </cell>
          <cell r="AH195">
            <v>198.83</v>
          </cell>
        </row>
        <row r="196">
          <cell r="A196">
            <v>8.8000000000000007</v>
          </cell>
          <cell r="AE196">
            <v>259.31693805133909</v>
          </cell>
          <cell r="AH196">
            <v>198.86</v>
          </cell>
        </row>
        <row r="197">
          <cell r="A197">
            <v>8.81</v>
          </cell>
          <cell r="AE197">
            <v>264.12710752453535</v>
          </cell>
          <cell r="AH197">
            <v>201.57</v>
          </cell>
        </row>
        <row r="198">
          <cell r="A198">
            <v>8.82</v>
          </cell>
          <cell r="AE198">
            <v>261.40838903013065</v>
          </cell>
          <cell r="AH198">
            <v>201.56</v>
          </cell>
        </row>
        <row r="199">
          <cell r="A199">
            <v>8.83</v>
          </cell>
          <cell r="AE199">
            <v>261.6214711731489</v>
          </cell>
          <cell r="AH199">
            <v>207.21</v>
          </cell>
        </row>
        <row r="200">
          <cell r="A200">
            <v>8.84</v>
          </cell>
          <cell r="AE200">
            <v>261.56098468679153</v>
          </cell>
          <cell r="AH200">
            <v>207.24</v>
          </cell>
        </row>
        <row r="201">
          <cell r="A201">
            <v>8.85</v>
          </cell>
          <cell r="AE201">
            <v>264.20727262530551</v>
          </cell>
          <cell r="AH201">
            <v>204.45</v>
          </cell>
        </row>
        <row r="202">
          <cell r="A202">
            <v>8.86</v>
          </cell>
          <cell r="AE202">
            <v>264.70099038495385</v>
          </cell>
          <cell r="AH202">
            <v>204.81</v>
          </cell>
        </row>
        <row r="203">
          <cell r="A203">
            <v>8.8699999999999992</v>
          </cell>
          <cell r="AE203">
            <v>267.5810984810762</v>
          </cell>
          <cell r="AH203">
            <v>209.14</v>
          </cell>
        </row>
        <row r="204">
          <cell r="A204">
            <v>8.8800000000000008</v>
          </cell>
          <cell r="AE204">
            <v>267.51945436633764</v>
          </cell>
          <cell r="AH204">
            <v>209.17</v>
          </cell>
        </row>
        <row r="205">
          <cell r="A205">
            <v>8.89</v>
          </cell>
          <cell r="AE205">
            <v>268.55214377466206</v>
          </cell>
          <cell r="AH205">
            <v>212.2</v>
          </cell>
        </row>
        <row r="206">
          <cell r="A206">
            <v>8.9</v>
          </cell>
          <cell r="AE206">
            <v>266.23401926076656</v>
          </cell>
          <cell r="AH206">
            <v>211.05</v>
          </cell>
        </row>
        <row r="207">
          <cell r="A207">
            <v>8.91</v>
          </cell>
          <cell r="AE207">
            <v>264.21938382788676</v>
          </cell>
          <cell r="AH207">
            <v>215.69</v>
          </cell>
        </row>
        <row r="208">
          <cell r="A208">
            <v>8.92</v>
          </cell>
          <cell r="AE208">
            <v>264.15620410259908</v>
          </cell>
          <cell r="AH208">
            <v>215.72</v>
          </cell>
        </row>
        <row r="209">
          <cell r="A209">
            <v>8.93</v>
          </cell>
          <cell r="AE209">
            <v>264.829358846856</v>
          </cell>
          <cell r="AH209">
            <v>215.28</v>
          </cell>
        </row>
        <row r="210">
          <cell r="A210">
            <v>8.94</v>
          </cell>
          <cell r="AE210">
            <v>246.37400340032832</v>
          </cell>
          <cell r="AH210">
            <v>206.11</v>
          </cell>
        </row>
        <row r="211">
          <cell r="A211">
            <v>8.9499999999999993</v>
          </cell>
          <cell r="AE211">
            <v>246.31715052681</v>
          </cell>
          <cell r="AH211">
            <v>206.14</v>
          </cell>
        </row>
        <row r="212">
          <cell r="A212">
            <v>8.9600000000000009</v>
          </cell>
          <cell r="AE212">
            <v>251.89792866247492</v>
          </cell>
          <cell r="AH212">
            <v>209.31</v>
          </cell>
        </row>
        <row r="213">
          <cell r="A213">
            <v>8.9700000000000006</v>
          </cell>
          <cell r="AE213">
            <v>256.05664837635589</v>
          </cell>
          <cell r="AH213">
            <v>210.87</v>
          </cell>
        </row>
        <row r="214">
          <cell r="A214">
            <v>8.98</v>
          </cell>
          <cell r="AE214">
            <v>240.55720808543521</v>
          </cell>
          <cell r="AH214">
            <v>194.75</v>
          </cell>
        </row>
        <row r="215">
          <cell r="A215">
            <v>8.99</v>
          </cell>
          <cell r="AE215">
            <v>237.24154808286306</v>
          </cell>
          <cell r="AH215">
            <v>195.65</v>
          </cell>
        </row>
        <row r="216">
          <cell r="A216">
            <v>9</v>
          </cell>
          <cell r="AE216">
            <v>237.19100011014717</v>
          </cell>
          <cell r="AH216">
            <v>195.68</v>
          </cell>
        </row>
        <row r="217">
          <cell r="A217">
            <v>9.01</v>
          </cell>
          <cell r="AE217">
            <v>234.49977390454117</v>
          </cell>
          <cell r="AH217">
            <v>196.92</v>
          </cell>
        </row>
        <row r="218">
          <cell r="A218">
            <v>9.02</v>
          </cell>
          <cell r="AE218">
            <v>229.33678992722756</v>
          </cell>
          <cell r="AH218">
            <v>198.3</v>
          </cell>
        </row>
        <row r="219">
          <cell r="A219">
            <v>9.0299999999999994</v>
          </cell>
          <cell r="AE219">
            <v>226.75187961314901</v>
          </cell>
          <cell r="AH219">
            <v>196.81</v>
          </cell>
        </row>
        <row r="220">
          <cell r="A220">
            <v>9.0399999999999991</v>
          </cell>
          <cell r="AE220">
            <v>220.83797093787871</v>
          </cell>
          <cell r="AH220">
            <v>197.82</v>
          </cell>
        </row>
        <row r="221">
          <cell r="A221">
            <v>9.0500000000000007</v>
          </cell>
          <cell r="AE221">
            <v>219.53311065272953</v>
          </cell>
          <cell r="AH221">
            <v>196.13</v>
          </cell>
        </row>
        <row r="222">
          <cell r="A222">
            <v>9.06</v>
          </cell>
          <cell r="AE222">
            <v>217.75329591705059</v>
          </cell>
          <cell r="AH222">
            <v>191.99</v>
          </cell>
        </row>
        <row r="223">
          <cell r="A223">
            <v>9.07</v>
          </cell>
          <cell r="AE223">
            <v>217.70692595574411</v>
          </cell>
          <cell r="AH223">
            <v>192.02</v>
          </cell>
        </row>
        <row r="224">
          <cell r="A224">
            <v>9.08</v>
          </cell>
          <cell r="AE224">
            <v>218.15972403150411</v>
          </cell>
          <cell r="AH224">
            <v>193.31</v>
          </cell>
        </row>
        <row r="225">
          <cell r="A225">
            <v>9.09</v>
          </cell>
          <cell r="AE225">
            <v>215.9432069030523</v>
          </cell>
          <cell r="AH225">
            <v>191.4</v>
          </cell>
        </row>
        <row r="226">
          <cell r="A226">
            <v>9.1</v>
          </cell>
          <cell r="AE226">
            <v>223.29288390805829</v>
          </cell>
          <cell r="AH226">
            <v>193.94</v>
          </cell>
        </row>
        <row r="227">
          <cell r="A227">
            <v>9.11</v>
          </cell>
          <cell r="AE227">
            <v>223.24551189890076</v>
          </cell>
          <cell r="AH227">
            <v>193.97</v>
          </cell>
        </row>
        <row r="228">
          <cell r="A228">
            <v>9.1199999999999992</v>
          </cell>
          <cell r="AE228">
            <v>226.42154466696076</v>
          </cell>
          <cell r="AH228">
            <v>192.93</v>
          </cell>
        </row>
        <row r="229">
          <cell r="A229">
            <v>9.1300000000000008</v>
          </cell>
          <cell r="AE229">
            <v>231.67547328973654</v>
          </cell>
          <cell r="AH229">
            <v>196.6</v>
          </cell>
        </row>
        <row r="230">
          <cell r="A230">
            <v>9.14</v>
          </cell>
          <cell r="AE230">
            <v>243.11689099020509</v>
          </cell>
          <cell r="AH230">
            <v>199.6</v>
          </cell>
        </row>
        <row r="231">
          <cell r="A231">
            <v>9.15</v>
          </cell>
          <cell r="AE231">
            <v>258.89341492899234</v>
          </cell>
          <cell r="AH231">
            <v>215.53</v>
          </cell>
        </row>
        <row r="232">
          <cell r="A232">
            <v>9.16</v>
          </cell>
          <cell r="AE232">
            <v>261.17273753963053</v>
          </cell>
          <cell r="AH232">
            <v>216.15</v>
          </cell>
        </row>
        <row r="233">
          <cell r="A233">
            <v>9.17</v>
          </cell>
          <cell r="AE233">
            <v>277.33725574138646</v>
          </cell>
          <cell r="AH233">
            <v>227.27</v>
          </cell>
        </row>
        <row r="234">
          <cell r="A234">
            <v>9.18</v>
          </cell>
          <cell r="AE234">
            <v>277.2713909528153</v>
          </cell>
          <cell r="AH234">
            <v>227.31</v>
          </cell>
        </row>
        <row r="235">
          <cell r="A235">
            <v>9.19</v>
          </cell>
          <cell r="AE235">
            <v>263.28556348492401</v>
          </cell>
          <cell r="AH235">
            <v>226.64</v>
          </cell>
        </row>
        <row r="236">
          <cell r="A236">
            <v>9.1999999999999993</v>
          </cell>
          <cell r="AE236">
            <v>262.18088677713683</v>
          </cell>
          <cell r="AH236">
            <v>237.45</v>
          </cell>
        </row>
        <row r="237">
          <cell r="A237">
            <v>9.2100000000000009</v>
          </cell>
          <cell r="AE237">
            <v>262.11530305404625</v>
          </cell>
          <cell r="AH237">
            <v>237.49</v>
          </cell>
        </row>
        <row r="238">
          <cell r="A238">
            <v>9.2200000000000006</v>
          </cell>
          <cell r="AE238">
            <v>261.55163602652937</v>
          </cell>
          <cell r="AH238">
            <v>237.85</v>
          </cell>
        </row>
        <row r="239">
          <cell r="A239">
            <v>9.23</v>
          </cell>
          <cell r="AE239">
            <v>215.50739170683897</v>
          </cell>
          <cell r="AH239">
            <v>210.19</v>
          </cell>
        </row>
        <row r="240">
          <cell r="A240">
            <v>9.24</v>
          </cell>
          <cell r="AE240">
            <v>215.45775899697273</v>
          </cell>
          <cell r="AH240">
            <v>210.23</v>
          </cell>
        </row>
        <row r="241">
          <cell r="A241">
            <v>9.25</v>
          </cell>
          <cell r="AE241">
            <v>256.4793773737191</v>
          </cell>
          <cell r="AH241">
            <v>222.36</v>
          </cell>
        </row>
        <row r="242">
          <cell r="A242">
            <v>9.26</v>
          </cell>
          <cell r="AE242">
            <v>247.89742017035735</v>
          </cell>
          <cell r="AH242">
            <v>232</v>
          </cell>
        </row>
        <row r="243">
          <cell r="A243">
            <v>9.27</v>
          </cell>
          <cell r="AE243">
            <v>247.83647771455401</v>
          </cell>
          <cell r="AH243">
            <v>232.04</v>
          </cell>
        </row>
        <row r="244">
          <cell r="A244">
            <v>9.2799999999999994</v>
          </cell>
          <cell r="AE244">
            <v>246.2872974457641</v>
          </cell>
          <cell r="AH244">
            <v>232.96</v>
          </cell>
        </row>
        <row r="245">
          <cell r="A245">
            <v>9.2899999999999991</v>
          </cell>
          <cell r="AE245">
            <v>238.68138802844629</v>
          </cell>
          <cell r="AH245">
            <v>232.03</v>
          </cell>
        </row>
        <row r="246">
          <cell r="A246">
            <v>9.3000000000000007</v>
          </cell>
          <cell r="AE246">
            <v>225.61125186738124</v>
          </cell>
          <cell r="AH246">
            <v>221.58</v>
          </cell>
        </row>
        <row r="247">
          <cell r="A247">
            <v>9.31</v>
          </cell>
          <cell r="AE247">
            <v>225.55781553638204</v>
          </cell>
          <cell r="AH247">
            <v>221.62</v>
          </cell>
        </row>
        <row r="248">
          <cell r="A248">
            <v>9.32</v>
          </cell>
          <cell r="AE248">
            <v>223.89680510952547</v>
          </cell>
          <cell r="AH248">
            <v>224.59</v>
          </cell>
        </row>
        <row r="249">
          <cell r="A249">
            <v>9.33</v>
          </cell>
          <cell r="AE249">
            <v>225.94996944318086</v>
          </cell>
          <cell r="AH249">
            <v>221.57</v>
          </cell>
        </row>
        <row r="250">
          <cell r="A250">
            <v>9.34</v>
          </cell>
          <cell r="AE250">
            <v>218.68689721309167</v>
          </cell>
          <cell r="AH250">
            <v>208.18</v>
          </cell>
        </row>
        <row r="251">
          <cell r="A251">
            <v>9.35</v>
          </cell>
          <cell r="AE251">
            <v>218.63787888478481</v>
          </cell>
          <cell r="AH251">
            <v>208.21</v>
          </cell>
        </row>
        <row r="252">
          <cell r="A252">
            <v>9.36</v>
          </cell>
          <cell r="AE252">
            <v>218.33888981965455</v>
          </cell>
          <cell r="AH252">
            <v>209.57</v>
          </cell>
        </row>
        <row r="253">
          <cell r="A253">
            <v>9.3699999999999992</v>
          </cell>
          <cell r="AE253">
            <v>202.60285206450078</v>
          </cell>
          <cell r="AH253">
            <v>202.18</v>
          </cell>
        </row>
        <row r="254">
          <cell r="A254">
            <v>9.3800000000000008</v>
          </cell>
          <cell r="AE254">
            <v>197.20602645962563</v>
          </cell>
          <cell r="AH254">
            <v>198.69</v>
          </cell>
        </row>
        <row r="255">
          <cell r="A255">
            <v>9.39</v>
          </cell>
          <cell r="AE255">
            <v>197.16349579422916</v>
          </cell>
          <cell r="AH255">
            <v>198.72</v>
          </cell>
        </row>
        <row r="256">
          <cell r="A256">
            <v>9.4</v>
          </cell>
          <cell r="AE256">
            <v>194.35455725316538</v>
          </cell>
          <cell r="AH256">
            <v>196.35</v>
          </cell>
        </row>
        <row r="257">
          <cell r="A257">
            <v>9.41</v>
          </cell>
          <cell r="AE257">
            <v>192.54548106889632</v>
          </cell>
          <cell r="AH257">
            <v>193.23</v>
          </cell>
        </row>
        <row r="258">
          <cell r="A258">
            <v>9.42</v>
          </cell>
          <cell r="AE258">
            <v>184.93620872568323</v>
          </cell>
          <cell r="AH258">
            <v>190.52</v>
          </cell>
        </row>
        <row r="259">
          <cell r="A259">
            <v>9.43</v>
          </cell>
          <cell r="AE259">
            <v>184.89844323273169</v>
          </cell>
          <cell r="AH259">
            <v>190.56</v>
          </cell>
        </row>
        <row r="260">
          <cell r="A260">
            <v>9.44</v>
          </cell>
          <cell r="AE260">
            <v>181.87414997678911</v>
          </cell>
          <cell r="AH260">
            <v>188.59</v>
          </cell>
        </row>
        <row r="261">
          <cell r="A261">
            <v>9.4499999999999993</v>
          </cell>
          <cell r="AE261">
            <v>179.99017970973389</v>
          </cell>
          <cell r="AH261">
            <v>191.43</v>
          </cell>
        </row>
        <row r="262">
          <cell r="A262">
            <v>9.4600000000000009</v>
          </cell>
          <cell r="AE262">
            <v>180.52214837614892</v>
          </cell>
          <cell r="AH262">
            <v>191.06</v>
          </cell>
        </row>
        <row r="263">
          <cell r="A263">
            <v>9.4700000000000006</v>
          </cell>
          <cell r="AE263">
            <v>175.92954778924587</v>
          </cell>
          <cell r="AH263">
            <v>186.09</v>
          </cell>
        </row>
        <row r="264">
          <cell r="A264">
            <v>9.48</v>
          </cell>
          <cell r="AE264">
            <v>175.89357252766143</v>
          </cell>
          <cell r="AH264">
            <v>186.12</v>
          </cell>
        </row>
        <row r="265">
          <cell r="A265">
            <v>9.49</v>
          </cell>
          <cell r="AE265">
            <v>170.91974158146724</v>
          </cell>
          <cell r="AH265">
            <v>182.72</v>
          </cell>
        </row>
        <row r="266">
          <cell r="A266">
            <v>9.5</v>
          </cell>
          <cell r="AE266">
            <v>171.05018438514838</v>
          </cell>
          <cell r="AH266">
            <v>178.98</v>
          </cell>
        </row>
        <row r="267">
          <cell r="A267">
            <v>9.51</v>
          </cell>
          <cell r="AE267">
            <v>169.03827521352596</v>
          </cell>
          <cell r="AH267">
            <v>171.6</v>
          </cell>
        </row>
        <row r="268">
          <cell r="A268">
            <v>9.52</v>
          </cell>
          <cell r="AE268">
            <v>161.1115979826279</v>
          </cell>
          <cell r="AH268">
            <v>168.59</v>
          </cell>
        </row>
        <row r="269">
          <cell r="A269">
            <v>9.5299999999999994</v>
          </cell>
          <cell r="AE269">
            <v>161.08209335614833</v>
          </cell>
          <cell r="AH269">
            <v>168.61</v>
          </cell>
        </row>
        <row r="270">
          <cell r="A270">
            <v>9.5399999999999991</v>
          </cell>
          <cell r="AE270">
            <v>156.20184856032915</v>
          </cell>
          <cell r="AH270">
            <v>164.71</v>
          </cell>
        </row>
        <row r="271">
          <cell r="A271">
            <v>9.5500000000000007</v>
          </cell>
          <cell r="AE271">
            <v>155.5838712407259</v>
          </cell>
          <cell r="AH271">
            <v>167.65</v>
          </cell>
        </row>
        <row r="272">
          <cell r="A272">
            <v>9.56</v>
          </cell>
          <cell r="AE272">
            <v>153.07215136534612</v>
          </cell>
          <cell r="AH272">
            <v>164.72</v>
          </cell>
        </row>
        <row r="273">
          <cell r="A273">
            <v>9.57</v>
          </cell>
          <cell r="AE273">
            <v>153.04505289832417</v>
          </cell>
          <cell r="AH273">
            <v>164.75</v>
          </cell>
        </row>
        <row r="274">
          <cell r="A274">
            <v>9.58</v>
          </cell>
          <cell r="AE274">
            <v>152.51648696038603</v>
          </cell>
          <cell r="AH274">
            <v>164.15</v>
          </cell>
        </row>
        <row r="275">
          <cell r="A275">
            <v>9.59</v>
          </cell>
          <cell r="AE275">
            <v>153.41852176636331</v>
          </cell>
          <cell r="AH275">
            <v>167</v>
          </cell>
        </row>
        <row r="276">
          <cell r="A276">
            <v>9.6</v>
          </cell>
          <cell r="AE276">
            <v>153.0573582449648</v>
          </cell>
          <cell r="AH276">
            <v>163.30000000000001</v>
          </cell>
        </row>
        <row r="277">
          <cell r="A277">
            <v>9.61</v>
          </cell>
          <cell r="AE277">
            <v>154.35948312568706</v>
          </cell>
          <cell r="AH277">
            <v>163.01</v>
          </cell>
        </row>
        <row r="278">
          <cell r="A278">
            <v>9.6199999999999992</v>
          </cell>
          <cell r="AE278">
            <v>154.10816367108654</v>
          </cell>
          <cell r="AH278">
            <v>161.27000000000001</v>
          </cell>
        </row>
        <row r="279">
          <cell r="A279">
            <v>9.6300000000000008</v>
          </cell>
          <cell r="AE279">
            <v>151.32273299530613</v>
          </cell>
          <cell r="AH279">
            <v>160.44999999999999</v>
          </cell>
        </row>
        <row r="280">
          <cell r="A280">
            <v>9.64</v>
          </cell>
          <cell r="AE280">
            <v>151.29657048476852</v>
          </cell>
          <cell r="AH280">
            <v>160.47</v>
          </cell>
        </row>
        <row r="281">
          <cell r="A281">
            <v>9.65</v>
          </cell>
          <cell r="AE281">
            <v>144.0314421681102</v>
          </cell>
          <cell r="AH281">
            <v>158.38999999999999</v>
          </cell>
        </row>
        <row r="282">
          <cell r="A282">
            <v>9.66</v>
          </cell>
          <cell r="AE282">
            <v>138.44202493694601</v>
          </cell>
          <cell r="AH282">
            <v>155.35</v>
          </cell>
        </row>
        <row r="283">
          <cell r="A283">
            <v>9.67</v>
          </cell>
          <cell r="AE283">
            <v>127.13286683369851</v>
          </cell>
          <cell r="AH283">
            <v>152.02000000000001</v>
          </cell>
        </row>
        <row r="284">
          <cell r="A284">
            <v>9.68</v>
          </cell>
          <cell r="AE284">
            <v>127.11105813832188</v>
          </cell>
          <cell r="AH284">
            <v>152.04</v>
          </cell>
        </row>
        <row r="285">
          <cell r="A285">
            <v>9.69</v>
          </cell>
          <cell r="AE285">
            <v>116.33596984870996</v>
          </cell>
          <cell r="AH285">
            <v>151.84</v>
          </cell>
        </row>
        <row r="286">
          <cell r="A286">
            <v>9.6999999999999993</v>
          </cell>
          <cell r="AE286">
            <v>175.81638850345809</v>
          </cell>
          <cell r="AH286">
            <v>150.27000000000001</v>
          </cell>
        </row>
        <row r="287">
          <cell r="A287">
            <v>9.7100000000000009</v>
          </cell>
          <cell r="AE287">
            <v>167.60831113338963</v>
          </cell>
          <cell r="AH287">
            <v>150.85</v>
          </cell>
        </row>
        <row r="288">
          <cell r="A288">
            <v>9.7200000000000006</v>
          </cell>
          <cell r="AE288">
            <v>167.61833947652948</v>
          </cell>
          <cell r="AH288">
            <v>150.88</v>
          </cell>
        </row>
        <row r="289">
          <cell r="A289">
            <v>9.73</v>
          </cell>
          <cell r="AE289">
            <v>150.44245777012654</v>
          </cell>
          <cell r="AH289">
            <v>153.71</v>
          </cell>
        </row>
        <row r="290">
          <cell r="A290">
            <v>9.74</v>
          </cell>
          <cell r="AE290">
            <v>147.04630228569445</v>
          </cell>
          <cell r="AH290">
            <v>152.22</v>
          </cell>
        </row>
        <row r="291">
          <cell r="A291">
            <v>9.75</v>
          </cell>
          <cell r="AE291">
            <v>139.60450397660048</v>
          </cell>
          <cell r="AH291">
            <v>150.94999999999999</v>
          </cell>
        </row>
        <row r="292">
          <cell r="A292">
            <v>9.76</v>
          </cell>
          <cell r="AE292">
            <v>139.61880061340023</v>
          </cell>
          <cell r="AH292">
            <v>150.97999999999999</v>
          </cell>
        </row>
        <row r="293">
          <cell r="A293">
            <v>9.77</v>
          </cell>
          <cell r="AE293">
            <v>135.82055735672409</v>
          </cell>
          <cell r="AH293">
            <v>148.30000000000001</v>
          </cell>
        </row>
        <row r="294">
          <cell r="A294">
            <v>9.7799999999999994</v>
          </cell>
          <cell r="AE294">
            <v>134.89221687560658</v>
          </cell>
          <cell r="AH294">
            <v>147.83000000000001</v>
          </cell>
        </row>
        <row r="295">
          <cell r="A295">
            <v>9.7899999999999991</v>
          </cell>
          <cell r="AE295">
            <v>134.25147096432732</v>
          </cell>
          <cell r="AH295">
            <v>145.03</v>
          </cell>
        </row>
        <row r="296">
          <cell r="A296">
            <v>9.8000000000000007</v>
          </cell>
          <cell r="AE296">
            <v>134.26758967061016</v>
          </cell>
          <cell r="AH296">
            <v>145.06</v>
          </cell>
        </row>
        <row r="297">
          <cell r="A297">
            <v>9.81</v>
          </cell>
          <cell r="AE297">
            <v>133.70353892050261</v>
          </cell>
          <cell r="AH297">
            <v>143.5</v>
          </cell>
        </row>
        <row r="298">
          <cell r="A298">
            <v>9.82</v>
          </cell>
          <cell r="AE298">
            <v>133.10418816000868</v>
          </cell>
          <cell r="AH298">
            <v>141.41</v>
          </cell>
        </row>
        <row r="299">
          <cell r="A299">
            <v>9.83</v>
          </cell>
          <cell r="AE299">
            <v>138.75181406961798</v>
          </cell>
          <cell r="AH299">
            <v>143.26</v>
          </cell>
        </row>
        <row r="300">
          <cell r="A300">
            <v>9.84</v>
          </cell>
          <cell r="AE300">
            <v>137.65061274530839</v>
          </cell>
          <cell r="AH300">
            <v>140.15</v>
          </cell>
        </row>
        <row r="301">
          <cell r="A301">
            <v>9.85</v>
          </cell>
          <cell r="AE301">
            <v>137.66566965434782</v>
          </cell>
          <cell r="AH301">
            <v>140.18</v>
          </cell>
        </row>
        <row r="302">
          <cell r="A302">
            <v>9.86</v>
          </cell>
          <cell r="AE302">
            <v>166.42385635099006</v>
          </cell>
          <cell r="AH302">
            <v>147.97</v>
          </cell>
        </row>
        <row r="303">
          <cell r="A303">
            <v>9.8699999999999992</v>
          </cell>
          <cell r="AE303">
            <v>141.27106459738809</v>
          </cell>
          <cell r="AH303">
            <v>161.63</v>
          </cell>
        </row>
        <row r="304">
          <cell r="A304">
            <v>9.8800000000000008</v>
          </cell>
          <cell r="AE304">
            <v>237.89044344922678</v>
          </cell>
          <cell r="AH304">
            <v>190.73</v>
          </cell>
        </row>
        <row r="305">
          <cell r="A305">
            <v>9.89</v>
          </cell>
          <cell r="AE305">
            <v>237.84847717745853</v>
          </cell>
          <cell r="AH305">
            <v>190.75</v>
          </cell>
        </row>
        <row r="306">
          <cell r="A306">
            <v>9.9</v>
          </cell>
          <cell r="AE306">
            <v>214.8750690027839</v>
          </cell>
          <cell r="AH306">
            <v>180.96</v>
          </cell>
        </row>
        <row r="307">
          <cell r="A307">
            <v>9.91</v>
          </cell>
          <cell r="AE307">
            <v>214.90314952864867</v>
          </cell>
          <cell r="AH307">
            <v>180.98</v>
          </cell>
        </row>
        <row r="308">
          <cell r="A308">
            <v>9.92</v>
          </cell>
          <cell r="AE308">
            <v>211.31535100062743</v>
          </cell>
          <cell r="AH308">
            <v>182.03</v>
          </cell>
        </row>
        <row r="309">
          <cell r="A309">
            <v>9.93</v>
          </cell>
          <cell r="AE309">
            <v>211.27878595964327</v>
          </cell>
          <cell r="AH309">
            <v>182.05</v>
          </cell>
        </row>
        <row r="310">
          <cell r="A310">
            <v>9.94</v>
          </cell>
          <cell r="AE310">
            <v>211.24226528328612</v>
          </cell>
          <cell r="AH310">
            <v>182.07</v>
          </cell>
        </row>
        <row r="311">
          <cell r="A311">
            <v>9.9499999999999993</v>
          </cell>
          <cell r="AE311">
            <v>189.88501589018446</v>
          </cell>
          <cell r="AH311">
            <v>173.22</v>
          </cell>
        </row>
        <row r="312">
          <cell r="A312">
            <v>9.9600000000000009</v>
          </cell>
          <cell r="AE312">
            <v>189.85430284413837</v>
          </cell>
          <cell r="AH312">
            <v>173.25</v>
          </cell>
        </row>
        <row r="313">
          <cell r="A313">
            <v>9.9700000000000006</v>
          </cell>
          <cell r="AE313">
            <v>183.06034301954401</v>
          </cell>
          <cell r="AH313">
            <v>175.31</v>
          </cell>
        </row>
        <row r="314">
          <cell r="A314">
            <v>9.98</v>
          </cell>
          <cell r="AE314">
            <v>177.45932426677044</v>
          </cell>
          <cell r="AH314">
            <v>179.01</v>
          </cell>
        </row>
        <row r="315">
          <cell r="A315">
            <v>9.99</v>
          </cell>
          <cell r="AE315">
            <v>148.34278914903047</v>
          </cell>
          <cell r="AH315">
            <v>187.38</v>
          </cell>
        </row>
        <row r="316">
          <cell r="A316">
            <v>10</v>
          </cell>
          <cell r="AE316">
            <v>202.35594075975223</v>
          </cell>
          <cell r="AH316">
            <v>191.27</v>
          </cell>
        </row>
        <row r="317">
          <cell r="A317">
            <v>10.01</v>
          </cell>
          <cell r="AE317">
            <v>183.82473757756978</v>
          </cell>
          <cell r="AH317">
            <v>192.32</v>
          </cell>
        </row>
        <row r="318">
          <cell r="A318">
            <v>10.02</v>
          </cell>
          <cell r="AE318">
            <v>183.83627755233073</v>
          </cell>
          <cell r="AH318">
            <v>192.37</v>
          </cell>
        </row>
        <row r="319">
          <cell r="A319">
            <v>10.029999999999999</v>
          </cell>
          <cell r="AE319">
            <v>184.53553092032934</v>
          </cell>
          <cell r="AH319">
            <v>192.84</v>
          </cell>
        </row>
        <row r="320">
          <cell r="A320">
            <v>10.039999999999999</v>
          </cell>
          <cell r="AE320">
            <v>185.96465766280585</v>
          </cell>
          <cell r="AH320">
            <v>194.16</v>
          </cell>
        </row>
        <row r="321">
          <cell r="A321">
            <v>10.050000000000001</v>
          </cell>
          <cell r="AE321">
            <v>181.53548434164776</v>
          </cell>
          <cell r="AH321">
            <v>192.99</v>
          </cell>
        </row>
        <row r="322">
          <cell r="A322">
            <v>10.06</v>
          </cell>
          <cell r="AE322">
            <v>179.67212043942939</v>
          </cell>
          <cell r="AH322">
            <v>190.39</v>
          </cell>
        </row>
        <row r="323">
          <cell r="A323">
            <v>10.07</v>
          </cell>
          <cell r="AE323">
            <v>178.22072147616834</v>
          </cell>
          <cell r="AH323">
            <v>188.96</v>
          </cell>
        </row>
        <row r="324">
          <cell r="A324">
            <v>10.08</v>
          </cell>
          <cell r="AE324">
            <v>178.13207360194892</v>
          </cell>
          <cell r="AH324">
            <v>187.47</v>
          </cell>
        </row>
        <row r="325">
          <cell r="A325">
            <v>10.09</v>
          </cell>
          <cell r="AE325">
            <v>178.14469271614743</v>
          </cell>
          <cell r="AH325">
            <v>187.51</v>
          </cell>
        </row>
        <row r="326">
          <cell r="A326">
            <v>10.1</v>
          </cell>
          <cell r="AE326">
            <v>176.0653689023892</v>
          </cell>
          <cell r="AH326">
            <v>182.11</v>
          </cell>
        </row>
        <row r="327">
          <cell r="A327">
            <v>10.11</v>
          </cell>
          <cell r="AE327">
            <v>184.49007454113743</v>
          </cell>
          <cell r="AH327">
            <v>181.85</v>
          </cell>
        </row>
        <row r="328">
          <cell r="A328">
            <v>10.119999999999999</v>
          </cell>
          <cell r="AE328">
            <v>194.90320671461015</v>
          </cell>
          <cell r="AH328">
            <v>180.67</v>
          </cell>
        </row>
        <row r="329">
          <cell r="A329">
            <v>10.130000000000001</v>
          </cell>
          <cell r="AE329">
            <v>194.91204588167645</v>
          </cell>
          <cell r="AH329">
            <v>180.7</v>
          </cell>
        </row>
        <row r="330">
          <cell r="A330">
            <v>10.14</v>
          </cell>
          <cell r="AE330">
            <v>191.75590038189736</v>
          </cell>
          <cell r="AH330">
            <v>168.95</v>
          </cell>
        </row>
        <row r="331">
          <cell r="A331">
            <v>10.15</v>
          </cell>
          <cell r="AE331">
            <v>190.42504123232968</v>
          </cell>
          <cell r="AH331">
            <v>161.22</v>
          </cell>
        </row>
        <row r="332">
          <cell r="A332">
            <v>10.16</v>
          </cell>
          <cell r="AE332">
            <v>190.43392402941694</v>
          </cell>
          <cell r="AH332">
            <v>161.25</v>
          </cell>
        </row>
        <row r="333">
          <cell r="A333">
            <v>10.17</v>
          </cell>
          <cell r="AE333">
            <v>122.94186685493543</v>
          </cell>
          <cell r="AH333">
            <v>161.6</v>
          </cell>
        </row>
        <row r="334">
          <cell r="A334">
            <v>10.18</v>
          </cell>
          <cell r="AE334">
            <v>190.68179397646225</v>
          </cell>
          <cell r="AH334">
            <v>160.43</v>
          </cell>
        </row>
        <row r="335">
          <cell r="A335">
            <v>10.19</v>
          </cell>
          <cell r="AE335">
            <v>175.89924153804421</v>
          </cell>
          <cell r="AH335">
            <v>153.41999999999999</v>
          </cell>
        </row>
        <row r="336">
          <cell r="A336">
            <v>10.199999999999999</v>
          </cell>
          <cell r="AE336">
            <v>175.90958473200303</v>
          </cell>
          <cell r="AH336">
            <v>153.44</v>
          </cell>
        </row>
        <row r="337">
          <cell r="A337">
            <v>10.210000000000001</v>
          </cell>
          <cell r="AE337">
            <v>170.38449381257271</v>
          </cell>
          <cell r="AH337">
            <v>152.62</v>
          </cell>
        </row>
        <row r="338">
          <cell r="A338">
            <v>10.220000000000001</v>
          </cell>
          <cell r="AE338">
            <v>169.93399735523562</v>
          </cell>
          <cell r="AH338">
            <v>151.21</v>
          </cell>
        </row>
        <row r="339">
          <cell r="A339">
            <v>10.23</v>
          </cell>
          <cell r="AE339">
            <v>163.13972346272851</v>
          </cell>
          <cell r="AH339">
            <v>146.54</v>
          </cell>
        </row>
        <row r="340">
          <cell r="A340">
            <v>10.24</v>
          </cell>
          <cell r="AE340">
            <v>165.70053690196849</v>
          </cell>
          <cell r="AH340">
            <v>147.13</v>
          </cell>
        </row>
        <row r="341">
          <cell r="A341">
            <v>10.25</v>
          </cell>
          <cell r="AE341">
            <v>155.29502851065379</v>
          </cell>
          <cell r="AH341">
            <v>141.74</v>
          </cell>
        </row>
        <row r="342">
          <cell r="A342">
            <v>10.26</v>
          </cell>
          <cell r="AE342">
            <v>167.63399838507036</v>
          </cell>
          <cell r="AH342">
            <v>148.57</v>
          </cell>
        </row>
        <row r="343">
          <cell r="A343">
            <v>10.27</v>
          </cell>
          <cell r="AE343">
            <v>167.64521113489988</v>
          </cell>
          <cell r="AH343">
            <v>148.6</v>
          </cell>
        </row>
        <row r="344">
          <cell r="A344">
            <v>10.28</v>
          </cell>
          <cell r="AE344">
            <v>177.74674062628699</v>
          </cell>
          <cell r="AH344">
            <v>151.05000000000001</v>
          </cell>
        </row>
        <row r="345">
          <cell r="A345">
            <v>10.29</v>
          </cell>
          <cell r="AE345">
            <v>168.48933004418487</v>
          </cell>
          <cell r="AH345">
            <v>146.13999999999999</v>
          </cell>
        </row>
        <row r="346">
          <cell r="A346">
            <v>10.3</v>
          </cell>
          <cell r="AE346">
            <v>117.78093108788991</v>
          </cell>
          <cell r="AH346">
            <v>155.01</v>
          </cell>
        </row>
        <row r="347">
          <cell r="A347">
            <v>10.31</v>
          </cell>
          <cell r="AE347">
            <v>117.7607233986861</v>
          </cell>
          <cell r="AH347">
            <v>155.03</v>
          </cell>
        </row>
        <row r="348">
          <cell r="A348">
            <v>10.32</v>
          </cell>
          <cell r="AE348">
            <v>124.81842432054999</v>
          </cell>
          <cell r="AH348">
            <v>156.65</v>
          </cell>
        </row>
        <row r="349">
          <cell r="A349">
            <v>10.33</v>
          </cell>
          <cell r="AE349">
            <v>131.71012538974875</v>
          </cell>
          <cell r="AH349">
            <v>157.87</v>
          </cell>
        </row>
        <row r="350">
          <cell r="A350">
            <v>10.34</v>
          </cell>
          <cell r="AE350">
            <v>134.2875212352491</v>
          </cell>
          <cell r="AH350">
            <v>158.15</v>
          </cell>
        </row>
        <row r="351">
          <cell r="A351">
            <v>10.35</v>
          </cell>
          <cell r="AE351">
            <v>134.26646838477922</v>
          </cell>
          <cell r="AH351">
            <v>158.18</v>
          </cell>
        </row>
        <row r="352">
          <cell r="A352">
            <v>10.36</v>
          </cell>
          <cell r="AE352">
            <v>134.11220773614383</v>
          </cell>
          <cell r="AH352">
            <v>159.82</v>
          </cell>
        </row>
        <row r="353">
          <cell r="A353">
            <v>10.37</v>
          </cell>
          <cell r="AE353">
            <v>129.40438493063675</v>
          </cell>
          <cell r="AH353">
            <v>157.34</v>
          </cell>
        </row>
        <row r="354">
          <cell r="A354">
            <v>10.38</v>
          </cell>
          <cell r="AE354">
            <v>123.42342661066571</v>
          </cell>
          <cell r="AH354">
            <v>156.44</v>
          </cell>
        </row>
        <row r="355">
          <cell r="A355">
            <v>10.39</v>
          </cell>
          <cell r="AE355">
            <v>123.40432638923031</v>
          </cell>
          <cell r="AH355">
            <v>156.47</v>
          </cell>
        </row>
        <row r="356">
          <cell r="A356">
            <v>10.4</v>
          </cell>
          <cell r="AE356">
            <v>119.49130085682133</v>
          </cell>
          <cell r="AH356">
            <v>153.72999999999999</v>
          </cell>
        </row>
        <row r="357">
          <cell r="A357">
            <v>10.41</v>
          </cell>
          <cell r="AE357">
            <v>120.12945933388255</v>
          </cell>
          <cell r="AH357">
            <v>154.63999999999999</v>
          </cell>
        </row>
        <row r="358">
          <cell r="A358">
            <v>10.42</v>
          </cell>
          <cell r="AE358">
            <v>120.34843071947769</v>
          </cell>
          <cell r="AH358">
            <v>155.25</v>
          </cell>
        </row>
        <row r="359">
          <cell r="A359">
            <v>10.43</v>
          </cell>
          <cell r="AE359">
            <v>120.3288205170313</v>
          </cell>
          <cell r="AH359">
            <v>155.28</v>
          </cell>
        </row>
        <row r="360">
          <cell r="A360">
            <v>10.44</v>
          </cell>
          <cell r="AE360">
            <v>115.8344659303666</v>
          </cell>
          <cell r="AH360">
            <v>149.68</v>
          </cell>
        </row>
        <row r="361">
          <cell r="A361">
            <v>10.45</v>
          </cell>
          <cell r="AE361">
            <v>115.34121234057221</v>
          </cell>
          <cell r="AH361">
            <v>150.74</v>
          </cell>
        </row>
        <row r="362">
          <cell r="A362">
            <v>10.46</v>
          </cell>
          <cell r="AE362">
            <v>115.35881170782612</v>
          </cell>
          <cell r="AH362">
            <v>147.19</v>
          </cell>
        </row>
        <row r="363">
          <cell r="A363">
            <v>10.47</v>
          </cell>
          <cell r="AE363">
            <v>115.34207039084558</v>
          </cell>
          <cell r="AH363">
            <v>147.22</v>
          </cell>
        </row>
        <row r="364">
          <cell r="A364">
            <v>10.48</v>
          </cell>
          <cell r="AE364">
            <v>108.40922116814717</v>
          </cell>
          <cell r="AH364">
            <v>143.28</v>
          </cell>
        </row>
        <row r="365">
          <cell r="A365">
            <v>10.49</v>
          </cell>
          <cell r="AE365">
            <v>104.98128585479138</v>
          </cell>
          <cell r="AH365">
            <v>138.41999999999999</v>
          </cell>
        </row>
        <row r="366">
          <cell r="A366">
            <v>10.5</v>
          </cell>
          <cell r="AE366">
            <v>103.28661569888106</v>
          </cell>
          <cell r="AH366">
            <v>134.52000000000001</v>
          </cell>
        </row>
        <row r="367">
          <cell r="A367">
            <v>10.51</v>
          </cell>
          <cell r="AE367">
            <v>103.2735815015121</v>
          </cell>
          <cell r="AH367">
            <v>134.54</v>
          </cell>
        </row>
        <row r="368">
          <cell r="A368">
            <v>10.52</v>
          </cell>
          <cell r="AE368">
            <v>114.50268762278515</v>
          </cell>
          <cell r="AH368">
            <v>142.07</v>
          </cell>
        </row>
        <row r="369">
          <cell r="A369">
            <v>10.53</v>
          </cell>
          <cell r="AE369">
            <v>126.16648439370135</v>
          </cell>
          <cell r="AH369">
            <v>144.1</v>
          </cell>
        </row>
        <row r="370">
          <cell r="A370">
            <v>10.54</v>
          </cell>
          <cell r="AE370">
            <v>149.44368098598591</v>
          </cell>
          <cell r="AH370">
            <v>167.74</v>
          </cell>
        </row>
        <row r="371">
          <cell r="A371">
            <v>10.55</v>
          </cell>
          <cell r="AE371">
            <v>149.41885025916383</v>
          </cell>
          <cell r="AH371">
            <v>167.76</v>
          </cell>
        </row>
        <row r="372">
          <cell r="A372">
            <v>10.56</v>
          </cell>
          <cell r="AE372">
            <v>152.17963010345107</v>
          </cell>
          <cell r="AH372">
            <v>162.6</v>
          </cell>
        </row>
        <row r="373">
          <cell r="A373">
            <v>10.57</v>
          </cell>
          <cell r="AE373">
            <v>153.84127360161028</v>
          </cell>
          <cell r="AH373">
            <v>164.08</v>
          </cell>
        </row>
        <row r="374">
          <cell r="A374">
            <v>10.58</v>
          </cell>
          <cell r="AE374">
            <v>197.47360140252354</v>
          </cell>
          <cell r="AH374">
            <v>171.69</v>
          </cell>
        </row>
        <row r="375">
          <cell r="A375">
            <v>10.59</v>
          </cell>
          <cell r="AE375">
            <v>162.19410864617407</v>
          </cell>
          <cell r="AH375">
            <v>167.87</v>
          </cell>
        </row>
        <row r="376">
          <cell r="A376">
            <v>10.6</v>
          </cell>
          <cell r="AE376">
            <v>162.16869515283278</v>
          </cell>
          <cell r="AH376">
            <v>167.89</v>
          </cell>
        </row>
        <row r="377">
          <cell r="A377">
            <v>10.61</v>
          </cell>
          <cell r="AE377">
            <v>128.03666056530739</v>
          </cell>
          <cell r="AH377">
            <v>143.66</v>
          </cell>
        </row>
        <row r="378">
          <cell r="A378">
            <v>10.62</v>
          </cell>
          <cell r="AE378">
            <v>181.57008836296967</v>
          </cell>
          <cell r="AH378">
            <v>212.96</v>
          </cell>
        </row>
        <row r="379">
          <cell r="A379">
            <v>10.63</v>
          </cell>
          <cell r="AE379">
            <v>181.53362428220746</v>
          </cell>
          <cell r="AH379">
            <v>213</v>
          </cell>
        </row>
        <row r="380">
          <cell r="A380">
            <v>10.64</v>
          </cell>
          <cell r="AE380">
            <v>206.04892981035681</v>
          </cell>
          <cell r="AH380">
            <v>206.49</v>
          </cell>
        </row>
        <row r="381">
          <cell r="A381">
            <v>10.65</v>
          </cell>
          <cell r="AE381">
            <v>206.00991271636113</v>
          </cell>
          <cell r="AH381">
            <v>206.52</v>
          </cell>
        </row>
        <row r="382">
          <cell r="A382">
            <v>10.66</v>
          </cell>
          <cell r="AE382">
            <v>215.14047759842288</v>
          </cell>
          <cell r="AH382">
            <v>207.48</v>
          </cell>
        </row>
        <row r="383">
          <cell r="A383">
            <v>10.67</v>
          </cell>
          <cell r="AE383">
            <v>232.01235885644172</v>
          </cell>
          <cell r="AH383">
            <v>216.35</v>
          </cell>
        </row>
        <row r="384">
          <cell r="A384">
            <v>10.68</v>
          </cell>
          <cell r="AE384">
            <v>264.18906698926719</v>
          </cell>
          <cell r="AH384">
            <v>247.37</v>
          </cell>
        </row>
        <row r="385">
          <cell r="A385">
            <v>10.69</v>
          </cell>
          <cell r="AE385">
            <v>264.13225227589101</v>
          </cell>
          <cell r="AH385">
            <v>247.4</v>
          </cell>
        </row>
        <row r="386">
          <cell r="A386">
            <v>10.7</v>
          </cell>
          <cell r="AE386">
            <v>286.90675671816194</v>
          </cell>
          <cell r="AH386">
            <v>259.08999999999997</v>
          </cell>
        </row>
        <row r="387">
          <cell r="A387">
            <v>10.71</v>
          </cell>
          <cell r="AE387">
            <v>279.76766816233379</v>
          </cell>
          <cell r="AH387">
            <v>244.02</v>
          </cell>
        </row>
        <row r="388">
          <cell r="A388">
            <v>10.72</v>
          </cell>
          <cell r="AE388">
            <v>198.75477703805817</v>
          </cell>
          <cell r="AH388">
            <v>193.46</v>
          </cell>
        </row>
        <row r="389">
          <cell r="A389">
            <v>10.73</v>
          </cell>
          <cell r="AE389">
            <v>198.7201768811905</v>
          </cell>
          <cell r="AH389">
            <v>193.49</v>
          </cell>
        </row>
        <row r="390">
          <cell r="A390">
            <v>10.74</v>
          </cell>
          <cell r="AE390">
            <v>172.75522323542927</v>
          </cell>
          <cell r="AH390">
            <v>195.54</v>
          </cell>
        </row>
        <row r="391">
          <cell r="A391">
            <v>10.75</v>
          </cell>
          <cell r="AE391">
            <v>169.04554575477803</v>
          </cell>
          <cell r="AH391">
            <v>205.98</v>
          </cell>
        </row>
        <row r="392">
          <cell r="A392">
            <v>10.76</v>
          </cell>
          <cell r="AE392">
            <v>177.82590770767723</v>
          </cell>
          <cell r="AH392">
            <v>218.41</v>
          </cell>
        </row>
        <row r="393">
          <cell r="A393">
            <v>10.77</v>
          </cell>
          <cell r="AE393">
            <v>177.78980668543457</v>
          </cell>
          <cell r="AH393">
            <v>218.45</v>
          </cell>
        </row>
        <row r="394">
          <cell r="A394">
            <v>10.78</v>
          </cell>
          <cell r="AE394">
            <v>175.84144849161876</v>
          </cell>
          <cell r="AH394">
            <v>218.99</v>
          </cell>
        </row>
        <row r="395">
          <cell r="A395">
            <v>10.79</v>
          </cell>
          <cell r="AE395">
            <v>196.75359748757637</v>
          </cell>
          <cell r="AH395">
            <v>198.8</v>
          </cell>
        </row>
        <row r="396">
          <cell r="A396">
            <v>10.8</v>
          </cell>
          <cell r="AE396">
            <v>196.76431245090913</v>
          </cell>
          <cell r="AH396">
            <v>198.84</v>
          </cell>
        </row>
        <row r="397">
          <cell r="A397">
            <v>10.81</v>
          </cell>
          <cell r="AE397">
            <v>200.99719864670209</v>
          </cell>
          <cell r="AH397">
            <v>198.18</v>
          </cell>
        </row>
        <row r="398">
          <cell r="A398">
            <v>10.82</v>
          </cell>
          <cell r="AE398">
            <v>208.19932310048529</v>
          </cell>
          <cell r="AH398">
            <v>199.26</v>
          </cell>
        </row>
        <row r="399">
          <cell r="A399">
            <v>10.83</v>
          </cell>
          <cell r="AE399">
            <v>208.78032829151269</v>
          </cell>
          <cell r="AH399">
            <v>199.17</v>
          </cell>
        </row>
        <row r="400">
          <cell r="A400">
            <v>10.84</v>
          </cell>
          <cell r="AE400">
            <v>205.6795033062711</v>
          </cell>
          <cell r="AH400">
            <v>196.59</v>
          </cell>
        </row>
        <row r="401">
          <cell r="A401">
            <v>10.85</v>
          </cell>
          <cell r="AE401">
            <v>205.6902202945318</v>
          </cell>
          <cell r="AH401">
            <v>196.63</v>
          </cell>
        </row>
        <row r="402">
          <cell r="A402">
            <v>10.86</v>
          </cell>
          <cell r="AE402">
            <v>204.17789876565999</v>
          </cell>
          <cell r="AH402">
            <v>196.08</v>
          </cell>
        </row>
        <row r="403">
          <cell r="A403">
            <v>10.87</v>
          </cell>
          <cell r="AE403">
            <v>199.05303860457477</v>
          </cell>
          <cell r="AH403">
            <v>191.65</v>
          </cell>
        </row>
        <row r="404">
          <cell r="A404">
            <v>10.88</v>
          </cell>
          <cell r="AE404">
            <v>196.80589767493814</v>
          </cell>
          <cell r="AH404">
            <v>189.89</v>
          </cell>
        </row>
        <row r="405">
          <cell r="A405">
            <v>10.89</v>
          </cell>
          <cell r="AE405">
            <v>188.50177865050006</v>
          </cell>
          <cell r="AH405">
            <v>179.24</v>
          </cell>
        </row>
        <row r="406">
          <cell r="A406">
            <v>10.9</v>
          </cell>
          <cell r="AE406">
            <v>188.51439050891321</v>
          </cell>
          <cell r="AH406">
            <v>179.28</v>
          </cell>
        </row>
        <row r="407">
          <cell r="A407">
            <v>10.91</v>
          </cell>
          <cell r="AE407">
            <v>188.15611699882305</v>
          </cell>
          <cell r="AH407">
            <v>178.55</v>
          </cell>
        </row>
        <row r="408">
          <cell r="A408">
            <v>10.92</v>
          </cell>
          <cell r="AE408">
            <v>188.16028558164979</v>
          </cell>
          <cell r="AH408">
            <v>178.61</v>
          </cell>
        </row>
        <row r="409">
          <cell r="A409">
            <v>10.93</v>
          </cell>
          <cell r="AE409">
            <v>189.06929543465222</v>
          </cell>
          <cell r="AH409">
            <v>181.92</v>
          </cell>
        </row>
        <row r="410">
          <cell r="A410">
            <v>10.94</v>
          </cell>
          <cell r="AE410">
            <v>162.29139569349377</v>
          </cell>
          <cell r="AH410">
            <v>140.52000000000001</v>
          </cell>
        </row>
        <row r="411">
          <cell r="A411">
            <v>10.95</v>
          </cell>
          <cell r="AE411">
            <v>162.3016165211377</v>
          </cell>
          <cell r="AH411">
            <v>140.54</v>
          </cell>
        </row>
        <row r="412">
          <cell r="A412">
            <v>10.96</v>
          </cell>
          <cell r="AE412">
            <v>123.36205371368033</v>
          </cell>
          <cell r="AH412">
            <v>153.71</v>
          </cell>
        </row>
        <row r="413">
          <cell r="A413">
            <v>10.97</v>
          </cell>
          <cell r="AE413">
            <v>124.26680557821902</v>
          </cell>
          <cell r="AH413">
            <v>155.85</v>
          </cell>
        </row>
        <row r="414">
          <cell r="A414">
            <v>10.98</v>
          </cell>
          <cell r="AE414">
            <v>124.22112158291078</v>
          </cell>
          <cell r="AH414">
            <v>159.02000000000001</v>
          </cell>
        </row>
        <row r="415">
          <cell r="A415">
            <v>10.99</v>
          </cell>
          <cell r="AE415">
            <v>124.20304010989355</v>
          </cell>
          <cell r="AH415">
            <v>159.05000000000001</v>
          </cell>
        </row>
        <row r="416">
          <cell r="A416">
            <v>11</v>
          </cell>
          <cell r="AE416">
            <v>119.62430693493988</v>
          </cell>
          <cell r="AH416">
            <v>157.79</v>
          </cell>
        </row>
        <row r="417">
          <cell r="A417">
            <v>11.01</v>
          </cell>
          <cell r="AE417">
            <v>116.26103513563044</v>
          </cell>
          <cell r="AH417">
            <v>155.58000000000001</v>
          </cell>
        </row>
        <row r="418">
          <cell r="A418">
            <v>11.02</v>
          </cell>
          <cell r="AE418">
            <v>175.98598923109091</v>
          </cell>
          <cell r="AH418">
            <v>149.41</v>
          </cell>
        </row>
        <row r="419">
          <cell r="A419">
            <v>11.03</v>
          </cell>
          <cell r="AE419">
            <v>175.99614382770133</v>
          </cell>
          <cell r="AH419">
            <v>149.43</v>
          </cell>
        </row>
        <row r="420">
          <cell r="A420">
            <v>11.04</v>
          </cell>
          <cell r="AE420">
            <v>120.89212776745978</v>
          </cell>
          <cell r="AH420">
            <v>153.19999999999999</v>
          </cell>
        </row>
        <row r="421">
          <cell r="A421">
            <v>11.05</v>
          </cell>
          <cell r="AE421">
            <v>132.10545555009176</v>
          </cell>
          <cell r="AH421">
            <v>158.49</v>
          </cell>
        </row>
        <row r="422">
          <cell r="A422">
            <v>11.06</v>
          </cell>
          <cell r="AE422">
            <v>145.21731984780874</v>
          </cell>
          <cell r="AH422">
            <v>167.14</v>
          </cell>
        </row>
        <row r="423">
          <cell r="A423">
            <v>11.07</v>
          </cell>
          <cell r="AE423">
            <v>145.19526515257587</v>
          </cell>
          <cell r="AH423">
            <v>167.16</v>
          </cell>
        </row>
        <row r="424">
          <cell r="A424">
            <v>11.08</v>
          </cell>
          <cell r="AE424">
            <v>155.59754492497999</v>
          </cell>
          <cell r="AH424">
            <v>175.27</v>
          </cell>
        </row>
        <row r="425">
          <cell r="A425">
            <v>11.09</v>
          </cell>
          <cell r="AE425">
            <v>157.09456352642715</v>
          </cell>
          <cell r="AH425">
            <v>176.17</v>
          </cell>
        </row>
        <row r="426">
          <cell r="A426">
            <v>11.1</v>
          </cell>
          <cell r="AE426">
            <v>156.40842603003679</v>
          </cell>
          <cell r="AH426">
            <v>173.86</v>
          </cell>
        </row>
        <row r="427">
          <cell r="A427">
            <v>11.11</v>
          </cell>
          <cell r="AE427">
            <v>156.38420503695096</v>
          </cell>
          <cell r="AH427">
            <v>173.89</v>
          </cell>
        </row>
        <row r="428">
          <cell r="A428">
            <v>11.12</v>
          </cell>
          <cell r="AE428">
            <v>156.5218179645754</v>
          </cell>
          <cell r="AH428">
            <v>170.84</v>
          </cell>
        </row>
        <row r="429">
          <cell r="A429">
            <v>11.13</v>
          </cell>
          <cell r="AE429">
            <v>158.78847589912687</v>
          </cell>
          <cell r="AH429">
            <v>172.72</v>
          </cell>
        </row>
        <row r="430">
          <cell r="A430">
            <v>11.14</v>
          </cell>
          <cell r="AE430">
            <v>156.32275478886265</v>
          </cell>
          <cell r="AH430">
            <v>170.7</v>
          </cell>
        </row>
        <row r="431">
          <cell r="A431">
            <v>11.15</v>
          </cell>
          <cell r="AE431">
            <v>156.30003366158383</v>
          </cell>
          <cell r="AH431">
            <v>170.73</v>
          </cell>
        </row>
        <row r="432">
          <cell r="A432">
            <v>11.16</v>
          </cell>
          <cell r="AE432">
            <v>152.81844870037432</v>
          </cell>
          <cell r="AH432">
            <v>167.28</v>
          </cell>
        </row>
        <row r="433">
          <cell r="A433">
            <v>11.17</v>
          </cell>
          <cell r="AE433">
            <v>150.03436129897008</v>
          </cell>
          <cell r="AH433">
            <v>174.96</v>
          </cell>
        </row>
        <row r="434">
          <cell r="A434">
            <v>11.18</v>
          </cell>
          <cell r="AE434">
            <v>149.53913816488736</v>
          </cell>
          <cell r="AH434">
            <v>170.76</v>
          </cell>
        </row>
        <row r="435">
          <cell r="A435">
            <v>11.19</v>
          </cell>
          <cell r="AE435">
            <v>149.51693322431785</v>
          </cell>
          <cell r="AH435">
            <v>170.79</v>
          </cell>
        </row>
        <row r="436">
          <cell r="A436">
            <v>11.2</v>
          </cell>
          <cell r="AE436">
            <v>149.74248157989939</v>
          </cell>
          <cell r="AH436">
            <v>179.44</v>
          </cell>
        </row>
        <row r="437">
          <cell r="A437">
            <v>11.21</v>
          </cell>
          <cell r="AE437">
            <v>147.78811552699352</v>
          </cell>
          <cell r="AH437">
            <v>171.91</v>
          </cell>
        </row>
        <row r="438">
          <cell r="A438">
            <v>11.22</v>
          </cell>
          <cell r="AE438">
            <v>147.41645168815867</v>
          </cell>
          <cell r="AH438">
            <v>171.2</v>
          </cell>
        </row>
        <row r="439">
          <cell r="A439">
            <v>11.23</v>
          </cell>
          <cell r="AE439">
            <v>147.39385821611401</v>
          </cell>
          <cell r="AH439">
            <v>171.22</v>
          </cell>
        </row>
        <row r="440">
          <cell r="A440">
            <v>11.24</v>
          </cell>
          <cell r="AE440">
            <v>147.99647935469525</v>
          </cell>
          <cell r="AH440">
            <v>174.5</v>
          </cell>
        </row>
        <row r="441">
          <cell r="A441">
            <v>11.25</v>
          </cell>
          <cell r="AE441">
            <v>144.95320648937613</v>
          </cell>
          <cell r="AH441">
            <v>177.02</v>
          </cell>
        </row>
        <row r="442">
          <cell r="A442">
            <v>11.26</v>
          </cell>
          <cell r="AE442">
            <v>148.55357246685733</v>
          </cell>
          <cell r="AH442">
            <v>177.57</v>
          </cell>
        </row>
        <row r="443">
          <cell r="A443">
            <v>11.27</v>
          </cell>
          <cell r="AE443">
            <v>148.52965347977261</v>
          </cell>
          <cell r="AH443">
            <v>177.6</v>
          </cell>
        </row>
        <row r="444">
          <cell r="A444">
            <v>11.28</v>
          </cell>
          <cell r="AE444">
            <v>150.85251161043956</v>
          </cell>
          <cell r="AH444">
            <v>175.02</v>
          </cell>
        </row>
        <row r="445">
          <cell r="A445">
            <v>11.29</v>
          </cell>
          <cell r="AE445">
            <v>142.75074490341342</v>
          </cell>
          <cell r="AH445">
            <v>169.44</v>
          </cell>
        </row>
        <row r="446">
          <cell r="A446">
            <v>11.3</v>
          </cell>
          <cell r="AE446">
            <v>154.2394140213444</v>
          </cell>
          <cell r="AH446">
            <v>169.98</v>
          </cell>
        </row>
        <row r="447">
          <cell r="A447">
            <v>11.31</v>
          </cell>
          <cell r="AE447">
            <v>154.21683175075773</v>
          </cell>
          <cell r="AH447">
            <v>170</v>
          </cell>
        </row>
        <row r="448">
          <cell r="A448">
            <v>11.32</v>
          </cell>
          <cell r="AE448">
            <v>153.57163968518122</v>
          </cell>
          <cell r="AH448">
            <v>163.16999999999999</v>
          </cell>
        </row>
        <row r="449">
          <cell r="A449">
            <v>11.33</v>
          </cell>
          <cell r="AE449">
            <v>151.60537125305524</v>
          </cell>
          <cell r="AH449">
            <v>170.73</v>
          </cell>
        </row>
        <row r="450">
          <cell r="A450">
            <v>11.34</v>
          </cell>
          <cell r="AE450">
            <v>151.58215375551879</v>
          </cell>
          <cell r="AH450">
            <v>170.75</v>
          </cell>
        </row>
        <row r="451">
          <cell r="A451">
            <v>11.35</v>
          </cell>
          <cell r="AE451">
            <v>128.93769320027403</v>
          </cell>
          <cell r="AH451">
            <v>151.77000000000001</v>
          </cell>
        </row>
        <row r="452">
          <cell r="A452">
            <v>11.36</v>
          </cell>
          <cell r="AE452">
            <v>147.94277555787318</v>
          </cell>
          <cell r="AH452">
            <v>175.34</v>
          </cell>
        </row>
        <row r="453">
          <cell r="A453">
            <v>11.37</v>
          </cell>
          <cell r="AE453">
            <v>147.91954746322915</v>
          </cell>
          <cell r="AH453">
            <v>175.37</v>
          </cell>
        </row>
        <row r="454">
          <cell r="A454">
            <v>11.38</v>
          </cell>
          <cell r="AE454">
            <v>134.38787892711693</v>
          </cell>
          <cell r="AH454">
            <v>155.24</v>
          </cell>
        </row>
        <row r="455">
          <cell r="A455">
            <v>11.39</v>
          </cell>
          <cell r="AE455">
            <v>134.1472996497746</v>
          </cell>
          <cell r="AH455">
            <v>161.13</v>
          </cell>
        </row>
        <row r="456">
          <cell r="A456">
            <v>11.4</v>
          </cell>
          <cell r="AE456">
            <v>129.28593012434669</v>
          </cell>
          <cell r="AH456">
            <v>158.56</v>
          </cell>
        </row>
        <row r="457">
          <cell r="A457">
            <v>11.41</v>
          </cell>
          <cell r="AE457">
            <v>129.26810218104589</v>
          </cell>
          <cell r="AH457">
            <v>158.58000000000001</v>
          </cell>
        </row>
        <row r="458">
          <cell r="A458">
            <v>11.42</v>
          </cell>
          <cell r="AE458">
            <v>129.82918443274397</v>
          </cell>
          <cell r="AH458">
            <v>161.04</v>
          </cell>
        </row>
        <row r="459">
          <cell r="A459">
            <v>11.43</v>
          </cell>
          <cell r="AE459">
            <v>134.06087463474955</v>
          </cell>
          <cell r="AH459">
            <v>162.61000000000001</v>
          </cell>
        </row>
        <row r="460">
          <cell r="A460">
            <v>11.44</v>
          </cell>
          <cell r="AE460">
            <v>132.79550886953328</v>
          </cell>
          <cell r="AH460">
            <v>167.2</v>
          </cell>
        </row>
        <row r="461">
          <cell r="A461">
            <v>11.45</v>
          </cell>
          <cell r="AE461">
            <v>132.77511930485323</v>
          </cell>
          <cell r="AH461">
            <v>167.22</v>
          </cell>
        </row>
        <row r="462">
          <cell r="A462">
            <v>11.46</v>
          </cell>
          <cell r="AE462">
            <v>128.43781556358815</v>
          </cell>
          <cell r="AH462">
            <v>162.72</v>
          </cell>
        </row>
        <row r="463">
          <cell r="A463">
            <v>11.47</v>
          </cell>
          <cell r="AE463">
            <v>126.68691032040404</v>
          </cell>
          <cell r="AH463">
            <v>167.09</v>
          </cell>
        </row>
        <row r="464">
          <cell r="A464">
            <v>11.48</v>
          </cell>
          <cell r="AE464">
            <v>130.87407272743414</v>
          </cell>
          <cell r="AH464">
            <v>168.22</v>
          </cell>
        </row>
        <row r="465">
          <cell r="A465">
            <v>11.49</v>
          </cell>
          <cell r="AE465">
            <v>128.49024264551662</v>
          </cell>
          <cell r="AH465">
            <v>155.91</v>
          </cell>
        </row>
        <row r="466">
          <cell r="A466">
            <v>11.5</v>
          </cell>
          <cell r="AE466">
            <v>128.47222974650668</v>
          </cell>
          <cell r="AH466">
            <v>155.93</v>
          </cell>
        </row>
        <row r="467">
          <cell r="A467">
            <v>11.51</v>
          </cell>
          <cell r="AE467">
            <v>127.67609621390885</v>
          </cell>
          <cell r="AH467">
            <v>156.26</v>
          </cell>
        </row>
        <row r="468">
          <cell r="A468">
            <v>11.52</v>
          </cell>
          <cell r="AE468">
            <v>135.23910375799454</v>
          </cell>
          <cell r="AH468">
            <v>158.59</v>
          </cell>
        </row>
        <row r="469">
          <cell r="A469">
            <v>11.53</v>
          </cell>
          <cell r="AE469">
            <v>136.40305683726999</v>
          </cell>
          <cell r="AH469">
            <v>162.27000000000001</v>
          </cell>
        </row>
        <row r="470">
          <cell r="A470">
            <v>11.54</v>
          </cell>
          <cell r="AE470">
            <v>140.18627146340827</v>
          </cell>
          <cell r="AH470">
            <v>160.87</v>
          </cell>
        </row>
        <row r="471">
          <cell r="A471">
            <v>11.55</v>
          </cell>
          <cell r="AE471">
            <v>140.16696388664869</v>
          </cell>
          <cell r="AH471">
            <v>160.88999999999999</v>
          </cell>
        </row>
        <row r="472">
          <cell r="A472">
            <v>11.56</v>
          </cell>
          <cell r="AE472">
            <v>135.69345810628619</v>
          </cell>
          <cell r="AH472">
            <v>160.61000000000001</v>
          </cell>
        </row>
        <row r="473">
          <cell r="A473">
            <v>11.57</v>
          </cell>
          <cell r="AE473">
            <v>146.01621360522722</v>
          </cell>
          <cell r="AH473">
            <v>175.21</v>
          </cell>
        </row>
        <row r="474">
          <cell r="A474">
            <v>11.58</v>
          </cell>
          <cell r="AE474">
            <v>151.27872631722644</v>
          </cell>
          <cell r="AH474">
            <v>173.21</v>
          </cell>
        </row>
        <row r="475">
          <cell r="A475">
            <v>11.59</v>
          </cell>
          <cell r="AE475">
            <v>159.15251046801507</v>
          </cell>
          <cell r="AH475">
            <v>175.92</v>
          </cell>
        </row>
        <row r="476">
          <cell r="A476">
            <v>11.6</v>
          </cell>
          <cell r="AE476">
            <v>159.12902269748744</v>
          </cell>
          <cell r="AH476">
            <v>175.95</v>
          </cell>
        </row>
        <row r="477">
          <cell r="A477">
            <v>11.61</v>
          </cell>
          <cell r="AE477">
            <v>154.49015093363761</v>
          </cell>
          <cell r="AH477">
            <v>165.68</v>
          </cell>
        </row>
        <row r="478">
          <cell r="A478">
            <v>11.62</v>
          </cell>
          <cell r="AE478">
            <v>156.82636851241907</v>
          </cell>
          <cell r="AH478">
            <v>168.12</v>
          </cell>
        </row>
        <row r="479">
          <cell r="A479">
            <v>11.63</v>
          </cell>
          <cell r="AE479">
            <v>157.64833253493651</v>
          </cell>
          <cell r="AH479">
            <v>179.32</v>
          </cell>
        </row>
        <row r="480">
          <cell r="A480">
            <v>11.64</v>
          </cell>
          <cell r="AE480">
            <v>157.62455143871554</v>
          </cell>
          <cell r="AH480">
            <v>179.34</v>
          </cell>
        </row>
        <row r="481">
          <cell r="A481">
            <v>11.65</v>
          </cell>
          <cell r="AE481">
            <v>152.69070106334581</v>
          </cell>
          <cell r="AH481">
            <v>177.72</v>
          </cell>
        </row>
        <row r="482">
          <cell r="A482">
            <v>11.66</v>
          </cell>
          <cell r="AE482">
            <v>152.2807528003701</v>
          </cell>
          <cell r="AH482">
            <v>171.89</v>
          </cell>
        </row>
        <row r="483">
          <cell r="A483">
            <v>11.67</v>
          </cell>
          <cell r="AE483">
            <v>156.08400995410059</v>
          </cell>
          <cell r="AH483">
            <v>180.34</v>
          </cell>
        </row>
        <row r="484">
          <cell r="A484">
            <v>11.68</v>
          </cell>
          <cell r="AE484">
            <v>156.06013269985752</v>
          </cell>
          <cell r="AH484">
            <v>180.37</v>
          </cell>
        </row>
        <row r="485">
          <cell r="A485">
            <v>11.69</v>
          </cell>
          <cell r="AE485">
            <v>163.67062399901155</v>
          </cell>
          <cell r="AH485">
            <v>182.53</v>
          </cell>
        </row>
        <row r="486">
          <cell r="A486">
            <v>11.7</v>
          </cell>
          <cell r="AE486">
            <v>160.26770116663636</v>
          </cell>
          <cell r="AH486">
            <v>187.43</v>
          </cell>
        </row>
        <row r="487">
          <cell r="A487">
            <v>11.71</v>
          </cell>
          <cell r="AE487">
            <v>160.24185053574283</v>
          </cell>
          <cell r="AH487">
            <v>187.45</v>
          </cell>
        </row>
        <row r="488">
          <cell r="A488">
            <v>11.72</v>
          </cell>
          <cell r="AE488">
            <v>166.70070946038507</v>
          </cell>
          <cell r="AH488">
            <v>191.73</v>
          </cell>
        </row>
        <row r="489">
          <cell r="A489">
            <v>11.73</v>
          </cell>
          <cell r="AE489">
            <v>175.86924890881366</v>
          </cell>
          <cell r="AH489">
            <v>189.2</v>
          </cell>
        </row>
        <row r="490">
          <cell r="A490">
            <v>11.74</v>
          </cell>
          <cell r="AE490">
            <v>175.8423691322445</v>
          </cell>
          <cell r="AH490">
            <v>189.23</v>
          </cell>
        </row>
        <row r="491">
          <cell r="A491">
            <v>11.75</v>
          </cell>
          <cell r="AE491">
            <v>181.22445524635106</v>
          </cell>
          <cell r="AH491">
            <v>191.36</v>
          </cell>
        </row>
        <row r="492">
          <cell r="A492">
            <v>11.76</v>
          </cell>
          <cell r="AE492">
            <v>195.0763726456405</v>
          </cell>
          <cell r="AH492">
            <v>188.27</v>
          </cell>
        </row>
        <row r="493">
          <cell r="A493">
            <v>11.77</v>
          </cell>
          <cell r="AE493">
            <v>186.82309523879366</v>
          </cell>
          <cell r="AH493">
            <v>189.78</v>
          </cell>
        </row>
        <row r="494">
          <cell r="A494">
            <v>11.78</v>
          </cell>
          <cell r="AE494">
            <v>179.48527550378861</v>
          </cell>
          <cell r="AH494">
            <v>179.75</v>
          </cell>
        </row>
        <row r="495">
          <cell r="A495">
            <v>11.79</v>
          </cell>
          <cell r="AE495">
            <v>179.45970271551835</v>
          </cell>
          <cell r="AH495">
            <v>179.77</v>
          </cell>
        </row>
        <row r="496">
          <cell r="A496">
            <v>11.8</v>
          </cell>
          <cell r="AE496">
            <v>174.77934685856752</v>
          </cell>
          <cell r="AH496">
            <v>198.63</v>
          </cell>
        </row>
        <row r="497">
          <cell r="A497">
            <v>11.81</v>
          </cell>
          <cell r="AE497">
            <v>148.22156008756178</v>
          </cell>
          <cell r="AH497">
            <v>161.71</v>
          </cell>
        </row>
        <row r="498">
          <cell r="A498">
            <v>11.82</v>
          </cell>
          <cell r="AE498">
            <v>151.92681644097118</v>
          </cell>
          <cell r="AH498">
            <v>173.45</v>
          </cell>
        </row>
        <row r="499">
          <cell r="A499">
            <v>11.83</v>
          </cell>
          <cell r="AE499">
            <v>147.79438252424262</v>
          </cell>
          <cell r="AH499">
            <v>178.27</v>
          </cell>
        </row>
        <row r="500">
          <cell r="A500">
            <v>11.84</v>
          </cell>
          <cell r="AE500">
            <v>147.77261613511439</v>
          </cell>
          <cell r="AH500">
            <v>178.3</v>
          </cell>
        </row>
        <row r="501">
          <cell r="A501">
            <v>11.85</v>
          </cell>
          <cell r="AE501">
            <v>145.19343680992802</v>
          </cell>
          <cell r="AH501">
            <v>173.86</v>
          </cell>
        </row>
        <row r="502">
          <cell r="A502">
            <v>11.86</v>
          </cell>
          <cell r="AE502">
            <v>151.0067005884292</v>
          </cell>
          <cell r="AH502">
            <v>175.65</v>
          </cell>
        </row>
        <row r="503">
          <cell r="A503">
            <v>11.87</v>
          </cell>
          <cell r="AE503">
            <v>146.14037991008183</v>
          </cell>
          <cell r="AH503">
            <v>173.85</v>
          </cell>
        </row>
        <row r="504">
          <cell r="A504">
            <v>11.88</v>
          </cell>
          <cell r="AE504">
            <v>148.46157094571635</v>
          </cell>
          <cell r="AH504">
            <v>175.2</v>
          </cell>
        </row>
        <row r="505">
          <cell r="A505">
            <v>11.89</v>
          </cell>
          <cell r="AE505">
            <v>148.4398363521147</v>
          </cell>
          <cell r="AH505">
            <v>175.22</v>
          </cell>
        </row>
        <row r="506">
          <cell r="A506">
            <v>11.9</v>
          </cell>
          <cell r="AE506">
            <v>151.39266297259834</v>
          </cell>
          <cell r="AH506">
            <v>176.52</v>
          </cell>
        </row>
        <row r="507">
          <cell r="A507">
            <v>11.91</v>
          </cell>
          <cell r="AE507">
            <v>148.38837244039919</v>
          </cell>
          <cell r="AH507">
            <v>173.98</v>
          </cell>
        </row>
        <row r="508">
          <cell r="A508">
            <v>11.92</v>
          </cell>
          <cell r="AE508">
            <v>152.08316158336626</v>
          </cell>
          <cell r="AH508">
            <v>173.61</v>
          </cell>
        </row>
        <row r="509">
          <cell r="A509">
            <v>11.93</v>
          </cell>
          <cell r="AE509">
            <v>130.22184061086929</v>
          </cell>
          <cell r="AH509">
            <v>164.86</v>
          </cell>
        </row>
        <row r="510">
          <cell r="A510">
            <v>11.94</v>
          </cell>
          <cell r="AE510">
            <v>130.20398429230096</v>
          </cell>
          <cell r="AH510">
            <v>164.88</v>
          </cell>
        </row>
        <row r="511">
          <cell r="A511">
            <v>11.95</v>
          </cell>
          <cell r="AE511">
            <v>121.41069099138886</v>
          </cell>
          <cell r="AH511">
            <v>144.47999999999999</v>
          </cell>
        </row>
        <row r="512">
          <cell r="A512">
            <v>11.96</v>
          </cell>
          <cell r="AE512">
            <v>121.39860751701868</v>
          </cell>
          <cell r="AH512">
            <v>144.5</v>
          </cell>
        </row>
        <row r="513">
          <cell r="A513">
            <v>11.97</v>
          </cell>
          <cell r="AE513">
            <v>117.38620237030128</v>
          </cell>
          <cell r="AH513">
            <v>149.15</v>
          </cell>
        </row>
        <row r="514">
          <cell r="A514">
            <v>11.98</v>
          </cell>
          <cell r="AE514">
            <v>115.91750663675151</v>
          </cell>
          <cell r="AH514">
            <v>145.51</v>
          </cell>
        </row>
        <row r="515">
          <cell r="A515">
            <v>11.99</v>
          </cell>
          <cell r="AE515">
            <v>113.68590314475333</v>
          </cell>
          <cell r="AH515">
            <v>143.16</v>
          </cell>
        </row>
        <row r="516">
          <cell r="A516">
            <v>12</v>
          </cell>
          <cell r="AE516">
            <v>114.04670068549133</v>
          </cell>
          <cell r="AH516">
            <v>143.37</v>
          </cell>
        </row>
        <row r="517">
          <cell r="A517">
            <v>12.01</v>
          </cell>
          <cell r="AE517">
            <v>115.94204364069329</v>
          </cell>
          <cell r="AH517">
            <v>143.19</v>
          </cell>
        </row>
        <row r="518">
          <cell r="A518">
            <v>12.02</v>
          </cell>
          <cell r="AE518">
            <v>115.93013433211624</v>
          </cell>
          <cell r="AH518">
            <v>143.21</v>
          </cell>
        </row>
        <row r="519">
          <cell r="A519">
            <v>12.03</v>
          </cell>
          <cell r="AE519">
            <v>119.69100713092989</v>
          </cell>
          <cell r="AH519">
            <v>144.66999999999999</v>
          </cell>
        </row>
        <row r="520">
          <cell r="A520">
            <v>12.04</v>
          </cell>
          <cell r="AE520">
            <v>117.56234285110105</v>
          </cell>
          <cell r="AH520">
            <v>142.79</v>
          </cell>
        </row>
        <row r="521">
          <cell r="A521">
            <v>12.05</v>
          </cell>
          <cell r="AE521">
            <v>110.59111004097794</v>
          </cell>
          <cell r="AH521">
            <v>144.19</v>
          </cell>
        </row>
        <row r="522">
          <cell r="A522">
            <v>12.06</v>
          </cell>
          <cell r="AE522">
            <v>110.57891136464816</v>
          </cell>
          <cell r="AH522">
            <v>144.21</v>
          </cell>
        </row>
        <row r="523">
          <cell r="A523">
            <v>12.07</v>
          </cell>
          <cell r="AE523">
            <v>105.15113597964685</v>
          </cell>
          <cell r="AH523">
            <v>138.47999999999999</v>
          </cell>
        </row>
        <row r="524">
          <cell r="A524">
            <v>12.08</v>
          </cell>
          <cell r="AE524">
            <v>112.92270076610471</v>
          </cell>
          <cell r="AH524">
            <v>143.91999999999999</v>
          </cell>
        </row>
        <row r="525">
          <cell r="A525">
            <v>12.09</v>
          </cell>
          <cell r="AE525">
            <v>114.15578340238685</v>
          </cell>
          <cell r="AH525">
            <v>148.79</v>
          </cell>
        </row>
        <row r="526">
          <cell r="A526">
            <v>12.1</v>
          </cell>
          <cell r="AE526">
            <v>117.64709863747882</v>
          </cell>
          <cell r="AH526">
            <v>145.52000000000001</v>
          </cell>
        </row>
        <row r="527">
          <cell r="A527">
            <v>12.11</v>
          </cell>
          <cell r="AE527">
            <v>117.65732695357795</v>
          </cell>
          <cell r="AH527">
            <v>145.54</v>
          </cell>
        </row>
        <row r="528">
          <cell r="A528">
            <v>12.12</v>
          </cell>
          <cell r="AE528">
            <v>118.49113448119398</v>
          </cell>
          <cell r="AH528">
            <v>144.29</v>
          </cell>
        </row>
        <row r="529">
          <cell r="A529">
            <v>12.13</v>
          </cell>
          <cell r="AE529">
            <v>115.13135480114173</v>
          </cell>
          <cell r="AH529">
            <v>140.86000000000001</v>
          </cell>
        </row>
        <row r="530">
          <cell r="A530">
            <v>12.14</v>
          </cell>
          <cell r="AE530">
            <v>107.25720608077084</v>
          </cell>
          <cell r="AH530">
            <v>144.55000000000001</v>
          </cell>
        </row>
        <row r="531">
          <cell r="A531">
            <v>12.15</v>
          </cell>
          <cell r="AE531">
            <v>107.2450814880623</v>
          </cell>
          <cell r="AH531">
            <v>144.57</v>
          </cell>
        </row>
        <row r="532">
          <cell r="A532">
            <v>12.16</v>
          </cell>
          <cell r="AE532">
            <v>117.67160823525607</v>
          </cell>
          <cell r="AH532">
            <v>146.32</v>
          </cell>
        </row>
        <row r="533">
          <cell r="A533">
            <v>12.17</v>
          </cell>
          <cell r="AE533">
            <v>115.05746599199468</v>
          </cell>
          <cell r="AH533">
            <v>148.28</v>
          </cell>
        </row>
        <row r="534">
          <cell r="A534">
            <v>12.18</v>
          </cell>
          <cell r="AE534">
            <v>172.92774552202908</v>
          </cell>
          <cell r="AH534">
            <v>148.05000000000001</v>
          </cell>
        </row>
        <row r="535">
          <cell r="A535">
            <v>12.19</v>
          </cell>
          <cell r="AE535">
            <v>172.93803531623598</v>
          </cell>
          <cell r="AH535">
            <v>148.07</v>
          </cell>
        </row>
        <row r="536">
          <cell r="A536">
            <v>12.2</v>
          </cell>
          <cell r="AE536">
            <v>108.66290921346666</v>
          </cell>
          <cell r="AH536">
            <v>147.94999999999999</v>
          </cell>
        </row>
        <row r="537">
          <cell r="A537">
            <v>12.21</v>
          </cell>
          <cell r="AE537">
            <v>175.44392355908272</v>
          </cell>
          <cell r="AH537">
            <v>149.57</v>
          </cell>
        </row>
        <row r="538">
          <cell r="A538">
            <v>12.22</v>
          </cell>
          <cell r="AE538">
            <v>119.82506647903264</v>
          </cell>
          <cell r="AH538">
            <v>156.19999999999999</v>
          </cell>
        </row>
        <row r="539">
          <cell r="A539">
            <v>12.23</v>
          </cell>
          <cell r="AE539">
            <v>119.80953301983978</v>
          </cell>
          <cell r="AH539">
            <v>156.22</v>
          </cell>
        </row>
        <row r="540">
          <cell r="A540">
            <v>12.24</v>
          </cell>
          <cell r="AE540">
            <v>91.284606315042566</v>
          </cell>
          <cell r="AH540">
            <v>124.65</v>
          </cell>
        </row>
        <row r="541">
          <cell r="A541">
            <v>12.25</v>
          </cell>
          <cell r="AE541">
            <v>109.62383519828562</v>
          </cell>
          <cell r="AH541">
            <v>139.63999999999999</v>
          </cell>
        </row>
        <row r="542">
          <cell r="A542">
            <v>12.26</v>
          </cell>
          <cell r="AE542">
            <v>109.61249302701637</v>
          </cell>
          <cell r="AH542">
            <v>139.65</v>
          </cell>
        </row>
        <row r="543">
          <cell r="A543">
            <v>12.27</v>
          </cell>
          <cell r="AE543">
            <v>111.58792848831554</v>
          </cell>
          <cell r="AH543">
            <v>139.63999999999999</v>
          </cell>
        </row>
        <row r="544">
          <cell r="A544">
            <v>12.28</v>
          </cell>
          <cell r="AE544">
            <v>113.0770699005021</v>
          </cell>
          <cell r="AH544">
            <v>142.99</v>
          </cell>
        </row>
        <row r="545">
          <cell r="A545">
            <v>12.29</v>
          </cell>
          <cell r="AE545">
            <v>129.56009576220833</v>
          </cell>
          <cell r="AH545">
            <v>150.61000000000001</v>
          </cell>
        </row>
        <row r="546">
          <cell r="A546">
            <v>12.3</v>
          </cell>
          <cell r="AE546">
            <v>134.30699590423501</v>
          </cell>
          <cell r="AH546">
            <v>153.09</v>
          </cell>
        </row>
        <row r="547">
          <cell r="A547">
            <v>12.31</v>
          </cell>
          <cell r="AE547">
            <v>122.80168097104885</v>
          </cell>
          <cell r="AH547">
            <v>161.91</v>
          </cell>
        </row>
        <row r="548">
          <cell r="A548">
            <v>12.32</v>
          </cell>
          <cell r="AE548">
            <v>122.78572422869179</v>
          </cell>
          <cell r="AH548">
            <v>161.94</v>
          </cell>
        </row>
        <row r="549">
          <cell r="A549">
            <v>12.33</v>
          </cell>
          <cell r="AE549">
            <v>141.32527017627348</v>
          </cell>
          <cell r="AH549">
            <v>165.94</v>
          </cell>
        </row>
        <row r="550">
          <cell r="A550">
            <v>12.34</v>
          </cell>
          <cell r="AE550">
            <v>148.09912159319356</v>
          </cell>
          <cell r="AH550">
            <v>169.17</v>
          </cell>
        </row>
        <row r="551">
          <cell r="A551">
            <v>12.35</v>
          </cell>
          <cell r="AE551">
            <v>117.20282663927972</v>
          </cell>
          <cell r="AH551">
            <v>149.31</v>
          </cell>
        </row>
        <row r="552">
          <cell r="A552">
            <v>12.36</v>
          </cell>
          <cell r="AE552">
            <v>117.18881754300882</v>
          </cell>
          <cell r="AH552">
            <v>149.33000000000001</v>
          </cell>
        </row>
        <row r="553">
          <cell r="A553">
            <v>12.37</v>
          </cell>
          <cell r="AE553">
            <v>151.06171421908951</v>
          </cell>
          <cell r="AH553">
            <v>175.72</v>
          </cell>
        </row>
        <row r="554">
          <cell r="A554">
            <v>12.38</v>
          </cell>
          <cell r="AE554">
            <v>142.57852680140513</v>
          </cell>
          <cell r="AH554">
            <v>184.95</v>
          </cell>
        </row>
        <row r="555">
          <cell r="A555">
            <v>12.39</v>
          </cell>
          <cell r="AE555">
            <v>142.55676162739212</v>
          </cell>
          <cell r="AH555">
            <v>184.97</v>
          </cell>
        </row>
        <row r="556">
          <cell r="A556">
            <v>12.4</v>
          </cell>
          <cell r="AE556">
            <v>138.779746340911</v>
          </cell>
          <cell r="AH556">
            <v>166.17</v>
          </cell>
        </row>
        <row r="557">
          <cell r="A557">
            <v>12.41</v>
          </cell>
          <cell r="AE557">
            <v>166.21449836596329</v>
          </cell>
          <cell r="AH557">
            <v>173.28</v>
          </cell>
        </row>
        <row r="558">
          <cell r="A558">
            <v>12.42</v>
          </cell>
          <cell r="AE558">
            <v>176.0801874860089</v>
          </cell>
          <cell r="AH558">
            <v>170.38</v>
          </cell>
        </row>
        <row r="559">
          <cell r="A559">
            <v>12.43</v>
          </cell>
          <cell r="AE559">
            <v>185.29789637056481</v>
          </cell>
          <cell r="AH559">
            <v>178.19</v>
          </cell>
        </row>
        <row r="560">
          <cell r="A560">
            <v>12.44</v>
          </cell>
          <cell r="AE560">
            <v>185.27485663933982</v>
          </cell>
          <cell r="AH560">
            <v>178.21</v>
          </cell>
        </row>
        <row r="561">
          <cell r="A561">
            <v>12.45</v>
          </cell>
          <cell r="AE561">
            <v>198.54012014214359</v>
          </cell>
          <cell r="AH561">
            <v>183.13</v>
          </cell>
        </row>
        <row r="562">
          <cell r="A562">
            <v>12.46</v>
          </cell>
          <cell r="AE562">
            <v>203.48786171502834</v>
          </cell>
          <cell r="AH562">
            <v>190.34</v>
          </cell>
        </row>
        <row r="563">
          <cell r="A563">
            <v>12.47</v>
          </cell>
          <cell r="AE563">
            <v>203.45994817174835</v>
          </cell>
          <cell r="AH563">
            <v>190.36</v>
          </cell>
        </row>
        <row r="564">
          <cell r="A564">
            <v>12.48</v>
          </cell>
          <cell r="AE564">
            <v>204.34023414252286</v>
          </cell>
          <cell r="AH564">
            <v>191.66</v>
          </cell>
        </row>
        <row r="565">
          <cell r="A565">
            <v>12.49</v>
          </cell>
          <cell r="AE565">
            <v>200.40013097070977</v>
          </cell>
          <cell r="AH565">
            <v>187.6</v>
          </cell>
        </row>
        <row r="566">
          <cell r="A566">
            <v>12.5</v>
          </cell>
          <cell r="AE566">
            <v>203.94719508815211</v>
          </cell>
          <cell r="AH566">
            <v>200.26</v>
          </cell>
        </row>
        <row r="567">
          <cell r="A567">
            <v>12.51</v>
          </cell>
          <cell r="AE567">
            <v>193.37853236917121</v>
          </cell>
          <cell r="AH567">
            <v>215.28</v>
          </cell>
        </row>
        <row r="568">
          <cell r="A568">
            <v>12.52</v>
          </cell>
          <cell r="AE568">
            <v>193.39005797509853</v>
          </cell>
          <cell r="AH568">
            <v>215.31</v>
          </cell>
        </row>
        <row r="569">
          <cell r="A569">
            <v>12.53</v>
          </cell>
          <cell r="AE569">
            <v>196.62761472163035</v>
          </cell>
          <cell r="AH569">
            <v>208.93</v>
          </cell>
        </row>
        <row r="570">
          <cell r="A570">
            <v>12.54</v>
          </cell>
          <cell r="AE570">
            <v>199.04575469777473</v>
          </cell>
          <cell r="AH570">
            <v>208.51</v>
          </cell>
        </row>
        <row r="571">
          <cell r="A571">
            <v>12.55</v>
          </cell>
          <cell r="AE571">
            <v>200.93590053334037</v>
          </cell>
          <cell r="AH571">
            <v>209.94</v>
          </cell>
        </row>
        <row r="572">
          <cell r="A572">
            <v>12.56</v>
          </cell>
          <cell r="AE572">
            <v>200.90426923347007</v>
          </cell>
          <cell r="AH572">
            <v>209.97</v>
          </cell>
        </row>
        <row r="573">
          <cell r="A573">
            <v>12.57</v>
          </cell>
          <cell r="AE573">
            <v>198.25098795999855</v>
          </cell>
          <cell r="AH573">
            <v>205.36</v>
          </cell>
        </row>
        <row r="574">
          <cell r="A574">
            <v>12.58</v>
          </cell>
          <cell r="AE574">
            <v>198.30010942279904</v>
          </cell>
          <cell r="AH574">
            <v>205.08</v>
          </cell>
        </row>
        <row r="575">
          <cell r="A575">
            <v>12.59</v>
          </cell>
          <cell r="AE575">
            <v>196.86257180958111</v>
          </cell>
          <cell r="AH575">
            <v>203.69</v>
          </cell>
        </row>
        <row r="576">
          <cell r="A576">
            <v>12.6</v>
          </cell>
          <cell r="AE576">
            <v>196.83247822595055</v>
          </cell>
          <cell r="AH576">
            <v>203.72</v>
          </cell>
        </row>
        <row r="577">
          <cell r="A577">
            <v>12.61</v>
          </cell>
          <cell r="AE577">
            <v>189.56066754517965</v>
          </cell>
          <cell r="AH577">
            <v>203.26</v>
          </cell>
        </row>
        <row r="578">
          <cell r="A578">
            <v>12.62</v>
          </cell>
          <cell r="AE578">
            <v>187.32528719092545</v>
          </cell>
          <cell r="AH578">
            <v>204.41</v>
          </cell>
        </row>
        <row r="579">
          <cell r="A579">
            <v>12.63</v>
          </cell>
          <cell r="AE579">
            <v>186.10438108573564</v>
          </cell>
          <cell r="AH579">
            <v>205.27</v>
          </cell>
        </row>
        <row r="580">
          <cell r="A580">
            <v>12.64</v>
          </cell>
          <cell r="AE580">
            <v>184.32256455950221</v>
          </cell>
          <cell r="AH580">
            <v>201.78</v>
          </cell>
        </row>
        <row r="581">
          <cell r="A581">
            <v>12.65</v>
          </cell>
          <cell r="AE581">
            <v>177.74085951706164</v>
          </cell>
          <cell r="AH581">
            <v>205.38</v>
          </cell>
        </row>
        <row r="582">
          <cell r="A582">
            <v>12.66</v>
          </cell>
          <cell r="AE582">
            <v>177.71364045016745</v>
          </cell>
          <cell r="AH582">
            <v>205.41</v>
          </cell>
        </row>
        <row r="583">
          <cell r="A583">
            <v>12.67</v>
          </cell>
          <cell r="AE583">
            <v>172.98797308724568</v>
          </cell>
          <cell r="AH583">
            <v>198.86</v>
          </cell>
        </row>
        <row r="584">
          <cell r="A584">
            <v>12.68</v>
          </cell>
          <cell r="AE584">
            <v>173.89200602864705</v>
          </cell>
          <cell r="AH584">
            <v>198.95</v>
          </cell>
        </row>
        <row r="585">
          <cell r="A585">
            <v>12.69</v>
          </cell>
          <cell r="AE585">
            <v>169.80895512341104</v>
          </cell>
          <cell r="AH585">
            <v>195.82</v>
          </cell>
        </row>
        <row r="586">
          <cell r="A586">
            <v>12.7</v>
          </cell>
          <cell r="AE586">
            <v>164.50683292739109</v>
          </cell>
          <cell r="AH586">
            <v>195.35</v>
          </cell>
        </row>
        <row r="587">
          <cell r="A587">
            <v>12.71</v>
          </cell>
          <cell r="AE587">
            <v>153.6811434860424</v>
          </cell>
          <cell r="AH587">
            <v>191.37</v>
          </cell>
        </row>
        <row r="588">
          <cell r="A588">
            <v>12.72</v>
          </cell>
          <cell r="AE588">
            <v>153.65760847918659</v>
          </cell>
          <cell r="AH588">
            <v>191.39</v>
          </cell>
        </row>
        <row r="589">
          <cell r="A589">
            <v>12.73</v>
          </cell>
          <cell r="AE589">
            <v>149.67934936408429</v>
          </cell>
          <cell r="AH589">
            <v>187.49</v>
          </cell>
        </row>
        <row r="590">
          <cell r="A590">
            <v>12.74</v>
          </cell>
          <cell r="AE590">
            <v>149.35831470233293</v>
          </cell>
          <cell r="AH590">
            <v>187.19</v>
          </cell>
        </row>
        <row r="591">
          <cell r="A591">
            <v>12.75</v>
          </cell>
          <cell r="AE591">
            <v>153.81933419823793</v>
          </cell>
          <cell r="AH591">
            <v>189.69</v>
          </cell>
        </row>
        <row r="592">
          <cell r="A592">
            <v>12.76</v>
          </cell>
          <cell r="AE592">
            <v>150.36893002289821</v>
          </cell>
          <cell r="AH592">
            <v>180.3</v>
          </cell>
        </row>
        <row r="593">
          <cell r="A593">
            <v>12.77</v>
          </cell>
          <cell r="AE593">
            <v>147.85470138395664</v>
          </cell>
          <cell r="AH593">
            <v>176.99</v>
          </cell>
        </row>
        <row r="594">
          <cell r="A594">
            <v>12.78</v>
          </cell>
          <cell r="AE594">
            <v>140.02796623892795</v>
          </cell>
          <cell r="AH594">
            <v>173.99</v>
          </cell>
        </row>
        <row r="595">
          <cell r="A595">
            <v>12.79</v>
          </cell>
          <cell r="AE595">
            <v>140.00962171430533</v>
          </cell>
          <cell r="AH595">
            <v>174.01</v>
          </cell>
        </row>
        <row r="596">
          <cell r="A596">
            <v>12.8</v>
          </cell>
          <cell r="AE596">
            <v>137.42054806069075</v>
          </cell>
          <cell r="AH596">
            <v>171.21</v>
          </cell>
        </row>
        <row r="597">
          <cell r="A597">
            <v>12.81</v>
          </cell>
          <cell r="AE597">
            <v>133.44811062536667</v>
          </cell>
          <cell r="AH597">
            <v>167.37</v>
          </cell>
        </row>
        <row r="598">
          <cell r="A598">
            <v>12.82</v>
          </cell>
          <cell r="AE598">
            <v>130.46199896155326</v>
          </cell>
          <cell r="AH598">
            <v>164.97</v>
          </cell>
        </row>
        <row r="599">
          <cell r="A599">
            <v>12.83</v>
          </cell>
          <cell r="AE599">
            <v>127.23366022321919</v>
          </cell>
          <cell r="AH599">
            <v>159.35</v>
          </cell>
        </row>
        <row r="600">
          <cell r="A600">
            <v>12.84</v>
          </cell>
          <cell r="AE600">
            <v>127.21840336050421</v>
          </cell>
          <cell r="AH600">
            <v>159.37</v>
          </cell>
        </row>
        <row r="601">
          <cell r="A601">
            <v>12.85</v>
          </cell>
          <cell r="AE601">
            <v>126.5998728206021</v>
          </cell>
          <cell r="AH601">
            <v>158.16999999999999</v>
          </cell>
        </row>
        <row r="602">
          <cell r="A602">
            <v>12.86</v>
          </cell>
          <cell r="AE602">
            <v>124.59983751203988</v>
          </cell>
          <cell r="AH602">
            <v>156.01</v>
          </cell>
        </row>
        <row r="603">
          <cell r="A603">
            <v>12.87</v>
          </cell>
          <cell r="AE603">
            <v>125.99717122539407</v>
          </cell>
          <cell r="AH603">
            <v>157.43</v>
          </cell>
        </row>
        <row r="604">
          <cell r="A604">
            <v>12.88</v>
          </cell>
          <cell r="AE604">
            <v>133.89030669283019</v>
          </cell>
          <cell r="AH604">
            <v>161.55000000000001</v>
          </cell>
        </row>
        <row r="605">
          <cell r="A605">
            <v>12.89</v>
          </cell>
          <cell r="AE605">
            <v>131.62764414853905</v>
          </cell>
          <cell r="AH605">
            <v>164.27</v>
          </cell>
        </row>
        <row r="606">
          <cell r="A606">
            <v>12.9</v>
          </cell>
          <cell r="AE606">
            <v>127.64436287039896</v>
          </cell>
          <cell r="AH606">
            <v>158.54</v>
          </cell>
        </row>
        <row r="607">
          <cell r="A607">
            <v>12.91</v>
          </cell>
          <cell r="AE607">
            <v>127.62937022792592</v>
          </cell>
          <cell r="AH607">
            <v>158.56</v>
          </cell>
        </row>
        <row r="608">
          <cell r="A608">
            <v>12.92</v>
          </cell>
          <cell r="AE608">
            <v>130.43040543324122</v>
          </cell>
          <cell r="AH608">
            <v>167.92</v>
          </cell>
        </row>
        <row r="609">
          <cell r="A609">
            <v>12.93</v>
          </cell>
          <cell r="AE609">
            <v>141.442256521498</v>
          </cell>
          <cell r="AH609">
            <v>168.53</v>
          </cell>
        </row>
        <row r="610">
          <cell r="A610">
            <v>12.94</v>
          </cell>
          <cell r="AE610">
            <v>148.54567783704223</v>
          </cell>
          <cell r="AH610">
            <v>159.94999999999999</v>
          </cell>
        </row>
        <row r="611">
          <cell r="A611">
            <v>12.95</v>
          </cell>
          <cell r="AE611">
            <v>148.53096669811123</v>
          </cell>
          <cell r="AH611">
            <v>159.97</v>
          </cell>
        </row>
        <row r="612">
          <cell r="A612">
            <v>12.96</v>
          </cell>
          <cell r="AE612">
            <v>159.52700008059614</v>
          </cell>
          <cell r="AH612">
            <v>165.87</v>
          </cell>
        </row>
        <row r="613">
          <cell r="A613">
            <v>12.97</v>
          </cell>
          <cell r="AE613">
            <v>159.12055950198626</v>
          </cell>
          <cell r="AH613">
            <v>165.67</v>
          </cell>
        </row>
        <row r="614">
          <cell r="A614">
            <v>12.98</v>
          </cell>
          <cell r="AE614">
            <v>173.88349218504163</v>
          </cell>
          <cell r="AH614">
            <v>176.05</v>
          </cell>
        </row>
        <row r="615">
          <cell r="A615">
            <v>12.99</v>
          </cell>
          <cell r="AE615">
            <v>173.86280559544983</v>
          </cell>
          <cell r="AH615">
            <v>176.07</v>
          </cell>
        </row>
        <row r="616">
          <cell r="A616">
            <v>13</v>
          </cell>
          <cell r="AE616">
            <v>182.5006757621959</v>
          </cell>
          <cell r="AH616">
            <v>179.21</v>
          </cell>
        </row>
        <row r="617">
          <cell r="A617">
            <v>13.01</v>
          </cell>
          <cell r="AE617">
            <v>188.21773138521047</v>
          </cell>
          <cell r="AH617">
            <v>178.53</v>
          </cell>
        </row>
        <row r="618">
          <cell r="A618">
            <v>13.02</v>
          </cell>
          <cell r="AE618">
            <v>184.06742570640094</v>
          </cell>
          <cell r="AH618">
            <v>180.94</v>
          </cell>
        </row>
        <row r="619">
          <cell r="A619">
            <v>13.03</v>
          </cell>
          <cell r="AE619">
            <v>184.04515826523007</v>
          </cell>
          <cell r="AH619">
            <v>180.96</v>
          </cell>
        </row>
        <row r="620">
          <cell r="A620">
            <v>13.04</v>
          </cell>
          <cell r="AE620">
            <v>187.21716421726978</v>
          </cell>
          <cell r="AH620">
            <v>189.71</v>
          </cell>
        </row>
        <row r="621">
          <cell r="A621">
            <v>13.05</v>
          </cell>
          <cell r="AE621">
            <v>177.72261810209659</v>
          </cell>
          <cell r="AH621">
            <v>182.14</v>
          </cell>
        </row>
        <row r="622">
          <cell r="A622">
            <v>13.06</v>
          </cell>
          <cell r="AE622">
            <v>167.62796531989014</v>
          </cell>
          <cell r="AH622">
            <v>202.56</v>
          </cell>
        </row>
        <row r="623">
          <cell r="A623">
            <v>13.07</v>
          </cell>
          <cell r="AE623">
            <v>163.92755363747554</v>
          </cell>
          <cell r="AH623">
            <v>194.53</v>
          </cell>
        </row>
        <row r="624">
          <cell r="A624">
            <v>13.08</v>
          </cell>
          <cell r="AE624">
            <v>164.33203174483901</v>
          </cell>
          <cell r="AH624">
            <v>193.96</v>
          </cell>
        </row>
        <row r="625">
          <cell r="A625">
            <v>13.09</v>
          </cell>
          <cell r="AE625">
            <v>164.30859710071294</v>
          </cell>
          <cell r="AH625">
            <v>193.99</v>
          </cell>
        </row>
        <row r="626">
          <cell r="A626">
            <v>13.1</v>
          </cell>
          <cell r="AE626">
            <v>161.55991916918939</v>
          </cell>
          <cell r="AH626">
            <v>189.81</v>
          </cell>
        </row>
        <row r="627">
          <cell r="A627">
            <v>13.11</v>
          </cell>
          <cell r="AE627">
            <v>152.09909239364819</v>
          </cell>
          <cell r="AH627">
            <v>188.99</v>
          </cell>
        </row>
        <row r="628">
          <cell r="A628">
            <v>13.12</v>
          </cell>
          <cell r="AE628">
            <v>150.12555569238287</v>
          </cell>
          <cell r="AH628">
            <v>192.45</v>
          </cell>
        </row>
        <row r="629">
          <cell r="A629">
            <v>13.13</v>
          </cell>
          <cell r="AE629">
            <v>150.10426407211042</v>
          </cell>
          <cell r="AH629">
            <v>192.48</v>
          </cell>
        </row>
        <row r="630">
          <cell r="A630">
            <v>13.14</v>
          </cell>
          <cell r="AE630">
            <v>148.77010223009958</v>
          </cell>
          <cell r="AH630">
            <v>191.31</v>
          </cell>
        </row>
        <row r="631">
          <cell r="A631">
            <v>13.15</v>
          </cell>
          <cell r="AE631">
            <v>148.43670987049029</v>
          </cell>
          <cell r="AH631">
            <v>190.89</v>
          </cell>
        </row>
        <row r="632">
          <cell r="A632">
            <v>13.16</v>
          </cell>
          <cell r="AE632">
            <v>148.99532249580923</v>
          </cell>
          <cell r="AH632">
            <v>189.83</v>
          </cell>
        </row>
        <row r="633">
          <cell r="A633">
            <v>13.17</v>
          </cell>
          <cell r="AE633">
            <v>148.97454011351678</v>
          </cell>
          <cell r="AH633">
            <v>189.86</v>
          </cell>
        </row>
        <row r="634">
          <cell r="A634">
            <v>13.18</v>
          </cell>
          <cell r="AE634">
            <v>149.70370906000255</v>
          </cell>
          <cell r="AH634">
            <v>189.35</v>
          </cell>
        </row>
        <row r="635">
          <cell r="A635">
            <v>13.19</v>
          </cell>
          <cell r="AE635">
            <v>150.51637101948197</v>
          </cell>
          <cell r="AH635">
            <v>187.04</v>
          </cell>
        </row>
        <row r="636">
          <cell r="A636">
            <v>13.2</v>
          </cell>
          <cell r="AE636">
            <v>151.92165702100962</v>
          </cell>
          <cell r="AH636">
            <v>185.53</v>
          </cell>
        </row>
        <row r="637">
          <cell r="A637">
            <v>13.21</v>
          </cell>
          <cell r="AE637">
            <v>155.28837650779073</v>
          </cell>
          <cell r="AH637">
            <v>185.97</v>
          </cell>
        </row>
        <row r="638">
          <cell r="A638">
            <v>13.22</v>
          </cell>
          <cell r="AE638">
            <v>162.86862651661187</v>
          </cell>
          <cell r="AH638">
            <v>186.8</v>
          </cell>
        </row>
        <row r="639">
          <cell r="A639">
            <v>13.23</v>
          </cell>
          <cell r="AE639">
            <v>160.93507745041728</v>
          </cell>
          <cell r="AH639">
            <v>186.01</v>
          </cell>
        </row>
        <row r="640">
          <cell r="A640">
            <v>13.24</v>
          </cell>
          <cell r="AE640">
            <v>157.33846517568983</v>
          </cell>
          <cell r="AH640">
            <v>189.54</v>
          </cell>
        </row>
        <row r="641">
          <cell r="A641">
            <v>13.25</v>
          </cell>
          <cell r="AE641">
            <v>157.31723951388409</v>
          </cell>
          <cell r="AH641">
            <v>189.57</v>
          </cell>
        </row>
        <row r="642">
          <cell r="A642">
            <v>13.26</v>
          </cell>
          <cell r="AE642">
            <v>159.05689023679653</v>
          </cell>
          <cell r="AH642">
            <v>187.41</v>
          </cell>
        </row>
        <row r="643">
          <cell r="A643">
            <v>13.27</v>
          </cell>
          <cell r="AE643">
            <v>161.42911289937533</v>
          </cell>
          <cell r="AH643">
            <v>186.7</v>
          </cell>
        </row>
        <row r="644">
          <cell r="A644">
            <v>13.28</v>
          </cell>
          <cell r="AE644">
            <v>163.42150000300427</v>
          </cell>
          <cell r="AH644">
            <v>186.54</v>
          </cell>
        </row>
        <row r="645">
          <cell r="A645">
            <v>13.29</v>
          </cell>
          <cell r="AE645">
            <v>167.77851877249722</v>
          </cell>
          <cell r="AH645">
            <v>191.16</v>
          </cell>
        </row>
        <row r="646">
          <cell r="A646">
            <v>13.3</v>
          </cell>
          <cell r="AE646">
            <v>169.4623346410965</v>
          </cell>
          <cell r="AH646">
            <v>194.3</v>
          </cell>
        </row>
        <row r="647">
          <cell r="A647">
            <v>13.31</v>
          </cell>
          <cell r="AE647">
            <v>181.39422888499453</v>
          </cell>
          <cell r="AH647">
            <v>202.92</v>
          </cell>
        </row>
        <row r="648">
          <cell r="A648">
            <v>13.32</v>
          </cell>
          <cell r="AE648">
            <v>181.36806607241331</v>
          </cell>
          <cell r="AH648">
            <v>202.95</v>
          </cell>
        </row>
        <row r="649">
          <cell r="A649">
            <v>13.33</v>
          </cell>
          <cell r="AE649">
            <v>184.61930536744981</v>
          </cell>
          <cell r="AH649">
            <v>202.04</v>
          </cell>
        </row>
        <row r="650">
          <cell r="A650">
            <v>13.34</v>
          </cell>
          <cell r="AE650">
            <v>196.46371371711254</v>
          </cell>
          <cell r="AH650">
            <v>203.09</v>
          </cell>
        </row>
        <row r="651">
          <cell r="A651">
            <v>13.35</v>
          </cell>
          <cell r="AE651">
            <v>207.21314956738561</v>
          </cell>
          <cell r="AH651">
            <v>204.67</v>
          </cell>
        </row>
        <row r="652">
          <cell r="A652">
            <v>13.36</v>
          </cell>
          <cell r="AE652">
            <v>215.66329740877674</v>
          </cell>
          <cell r="AH652">
            <v>208.36</v>
          </cell>
        </row>
        <row r="653">
          <cell r="A653">
            <v>13.37</v>
          </cell>
          <cell r="AE653">
            <v>215.6334870106781</v>
          </cell>
          <cell r="AH653">
            <v>208.39</v>
          </cell>
        </row>
        <row r="654">
          <cell r="A654">
            <v>13.38</v>
          </cell>
          <cell r="AE654">
            <v>205.45552974709062</v>
          </cell>
          <cell r="AH654">
            <v>203.22</v>
          </cell>
        </row>
        <row r="655">
          <cell r="A655">
            <v>13.39</v>
          </cell>
          <cell r="AE655">
            <v>197.79419309790808</v>
          </cell>
          <cell r="AH655">
            <v>211.54</v>
          </cell>
        </row>
        <row r="656">
          <cell r="A656">
            <v>13.4</v>
          </cell>
          <cell r="AE656">
            <v>197.764982466156</v>
          </cell>
          <cell r="AH656">
            <v>211.56</v>
          </cell>
        </row>
        <row r="657">
          <cell r="A657">
            <v>13.41</v>
          </cell>
          <cell r="AE657">
            <v>199.84883456511653</v>
          </cell>
          <cell r="AH657">
            <v>211.13</v>
          </cell>
        </row>
        <row r="658">
          <cell r="A658">
            <v>13.42</v>
          </cell>
          <cell r="AE658">
            <v>204.18733509704867</v>
          </cell>
          <cell r="AH658">
            <v>209.51</v>
          </cell>
        </row>
        <row r="659">
          <cell r="A659">
            <v>13.43</v>
          </cell>
          <cell r="AE659">
            <v>200.11662079037001</v>
          </cell>
          <cell r="AH659">
            <v>207.36</v>
          </cell>
        </row>
        <row r="660">
          <cell r="A660">
            <v>13.44</v>
          </cell>
          <cell r="AE660">
            <v>196.09227363009418</v>
          </cell>
          <cell r="AH660">
            <v>205.64</v>
          </cell>
        </row>
        <row r="661">
          <cell r="A661">
            <v>13.45</v>
          </cell>
          <cell r="AE661">
            <v>196.06482060447249</v>
          </cell>
          <cell r="AH661">
            <v>205.67</v>
          </cell>
        </row>
        <row r="662">
          <cell r="A662">
            <v>13.46</v>
          </cell>
          <cell r="AE662">
            <v>197.01908490538389</v>
          </cell>
          <cell r="AH662">
            <v>206.47</v>
          </cell>
        </row>
        <row r="663">
          <cell r="A663">
            <v>13.47</v>
          </cell>
          <cell r="AE663">
            <v>196.60862304567195</v>
          </cell>
          <cell r="AH663">
            <v>209.14</v>
          </cell>
        </row>
        <row r="664">
          <cell r="A664">
            <v>13.48</v>
          </cell>
          <cell r="AE664">
            <v>200.94260065470974</v>
          </cell>
          <cell r="AH664">
            <v>211.06</v>
          </cell>
        </row>
        <row r="665">
          <cell r="A665">
            <v>13.49</v>
          </cell>
          <cell r="AE665">
            <v>200.9128768027451</v>
          </cell>
          <cell r="AH665">
            <v>211.08</v>
          </cell>
        </row>
        <row r="666">
          <cell r="A666">
            <v>13.5</v>
          </cell>
          <cell r="AE666">
            <v>200.28603885095228</v>
          </cell>
          <cell r="AH666">
            <v>213.35</v>
          </cell>
        </row>
        <row r="667">
          <cell r="A667">
            <v>13.51</v>
          </cell>
          <cell r="AE667">
            <v>206.97736391294387</v>
          </cell>
          <cell r="AH667">
            <v>213.24</v>
          </cell>
        </row>
        <row r="668">
          <cell r="A668">
            <v>13.52</v>
          </cell>
          <cell r="AE668">
            <v>210.474713896081</v>
          </cell>
          <cell r="AH668">
            <v>219.02</v>
          </cell>
        </row>
        <row r="669">
          <cell r="A669">
            <v>13.53</v>
          </cell>
          <cell r="AE669">
            <v>206.37197497659963</v>
          </cell>
          <cell r="AH669">
            <v>197.06</v>
          </cell>
        </row>
        <row r="670">
          <cell r="A670">
            <v>13.54</v>
          </cell>
          <cell r="AE670">
            <v>206.34547099720422</v>
          </cell>
          <cell r="AH670">
            <v>197.08</v>
          </cell>
        </row>
        <row r="671">
          <cell r="A671">
            <v>13.55</v>
          </cell>
          <cell r="AE671">
            <v>203.55743519389532</v>
          </cell>
          <cell r="AH671">
            <v>205.39</v>
          </cell>
        </row>
        <row r="672">
          <cell r="A672">
            <v>13.56</v>
          </cell>
          <cell r="AE672">
            <v>201.65905668474696</v>
          </cell>
          <cell r="AH672">
            <v>207.26</v>
          </cell>
        </row>
        <row r="673">
          <cell r="A673">
            <v>13.57</v>
          </cell>
          <cell r="AE673">
            <v>203.84986174911936</v>
          </cell>
          <cell r="AH673">
            <v>210.43</v>
          </cell>
        </row>
        <row r="674">
          <cell r="A674">
            <v>13.58</v>
          </cell>
          <cell r="AE674">
            <v>203.82136484523977</v>
          </cell>
          <cell r="AH674">
            <v>210.46</v>
          </cell>
        </row>
        <row r="675">
          <cell r="A675">
            <v>13.59</v>
          </cell>
          <cell r="AE675">
            <v>206.97746846811165</v>
          </cell>
          <cell r="AH675">
            <v>207.89</v>
          </cell>
        </row>
        <row r="676">
          <cell r="A676">
            <v>13.6</v>
          </cell>
          <cell r="AE676">
            <v>206.62817740673242</v>
          </cell>
          <cell r="AH676">
            <v>204.67</v>
          </cell>
        </row>
        <row r="677">
          <cell r="A677">
            <v>13.61</v>
          </cell>
          <cell r="AE677">
            <v>194.11734290546013</v>
          </cell>
          <cell r="AH677">
            <v>194.94</v>
          </cell>
        </row>
        <row r="678">
          <cell r="A678">
            <v>13.62</v>
          </cell>
          <cell r="AE678">
            <v>201.67664875633309</v>
          </cell>
          <cell r="AH678">
            <v>208.53</v>
          </cell>
        </row>
        <row r="679">
          <cell r="A679">
            <v>13.63</v>
          </cell>
          <cell r="AE679">
            <v>203.49359605213911</v>
          </cell>
          <cell r="AH679">
            <v>208.22</v>
          </cell>
        </row>
        <row r="680">
          <cell r="A680">
            <v>13.64</v>
          </cell>
          <cell r="AE680">
            <v>206.28304165902051</v>
          </cell>
          <cell r="AH680">
            <v>203.78</v>
          </cell>
        </row>
        <row r="681">
          <cell r="A681">
            <v>13.65</v>
          </cell>
          <cell r="AE681">
            <v>206.25502113873128</v>
          </cell>
          <cell r="AH681">
            <v>203.8</v>
          </cell>
        </row>
        <row r="682">
          <cell r="A682">
            <v>13.66</v>
          </cell>
          <cell r="AE682">
            <v>195.8794368756806</v>
          </cell>
          <cell r="AH682">
            <v>213.53</v>
          </cell>
        </row>
        <row r="683">
          <cell r="A683">
            <v>13.67</v>
          </cell>
          <cell r="AE683">
            <v>197.08369155181748</v>
          </cell>
          <cell r="AH683">
            <v>223.29</v>
          </cell>
        </row>
        <row r="684">
          <cell r="A684">
            <v>13.68</v>
          </cell>
          <cell r="AE684">
            <v>191.20934688291973</v>
          </cell>
          <cell r="AH684">
            <v>203.84</v>
          </cell>
        </row>
        <row r="685">
          <cell r="A685">
            <v>13.69</v>
          </cell>
          <cell r="AE685">
            <v>191.18379472001854</v>
          </cell>
          <cell r="AH685">
            <v>203.87</v>
          </cell>
        </row>
        <row r="686">
          <cell r="A686">
            <v>13.7</v>
          </cell>
          <cell r="AE686">
            <v>195.3830675103994</v>
          </cell>
          <cell r="AH686">
            <v>208.57</v>
          </cell>
        </row>
        <row r="687">
          <cell r="A687">
            <v>13.71</v>
          </cell>
          <cell r="AE687">
            <v>201.01191315686827</v>
          </cell>
          <cell r="AH687">
            <v>209.16</v>
          </cell>
        </row>
        <row r="688">
          <cell r="A688">
            <v>13.72</v>
          </cell>
          <cell r="AE688">
            <v>222.46633893093971</v>
          </cell>
          <cell r="AH688">
            <v>222.73</v>
          </cell>
        </row>
        <row r="689">
          <cell r="A689">
            <v>13.73</v>
          </cell>
          <cell r="AE689">
            <v>222.43422724837222</v>
          </cell>
          <cell r="AH689">
            <v>222.76</v>
          </cell>
        </row>
        <row r="690">
          <cell r="A690">
            <v>13.74</v>
          </cell>
          <cell r="AE690">
            <v>207.24400661782263</v>
          </cell>
          <cell r="AH690">
            <v>217.75</v>
          </cell>
        </row>
        <row r="691">
          <cell r="A691">
            <v>13.75</v>
          </cell>
          <cell r="AE691">
            <v>216.90507201361876</v>
          </cell>
          <cell r="AH691">
            <v>217.97</v>
          </cell>
        </row>
        <row r="692">
          <cell r="A692">
            <v>13.76</v>
          </cell>
          <cell r="AE692">
            <v>199.2982344401139</v>
          </cell>
          <cell r="AH692">
            <v>220.05</v>
          </cell>
        </row>
        <row r="693">
          <cell r="A693">
            <v>13.77</v>
          </cell>
          <cell r="AE693">
            <v>199.26826141147049</v>
          </cell>
          <cell r="AH693">
            <v>220.07</v>
          </cell>
        </row>
        <row r="694">
          <cell r="A694">
            <v>13.78</v>
          </cell>
          <cell r="AE694">
            <v>208.98784157560723</v>
          </cell>
          <cell r="AH694">
            <v>220.23</v>
          </cell>
        </row>
        <row r="695">
          <cell r="A695">
            <v>13.79</v>
          </cell>
          <cell r="AE695">
            <v>215.52463012039519</v>
          </cell>
          <cell r="AH695">
            <v>222.96</v>
          </cell>
        </row>
        <row r="696">
          <cell r="A696">
            <v>13.8</v>
          </cell>
          <cell r="AE696">
            <v>226.14860684496082</v>
          </cell>
          <cell r="AH696">
            <v>223.18</v>
          </cell>
        </row>
        <row r="697">
          <cell r="A697">
            <v>13.81</v>
          </cell>
          <cell r="AE697">
            <v>226.11632592574006</v>
          </cell>
          <cell r="AH697">
            <v>223.21</v>
          </cell>
        </row>
        <row r="698">
          <cell r="A698">
            <v>13.82</v>
          </cell>
          <cell r="AE698">
            <v>226.6599114157772</v>
          </cell>
          <cell r="AH698">
            <v>223.84</v>
          </cell>
        </row>
        <row r="699">
          <cell r="A699">
            <v>13.83</v>
          </cell>
          <cell r="AE699">
            <v>222.40080177977975</v>
          </cell>
          <cell r="AH699">
            <v>223.29</v>
          </cell>
        </row>
        <row r="700">
          <cell r="A700">
            <v>13.84</v>
          </cell>
          <cell r="AE700">
            <v>194.07872196061248</v>
          </cell>
          <cell r="AH700">
            <v>212.37</v>
          </cell>
        </row>
        <row r="701">
          <cell r="A701">
            <v>13.85</v>
          </cell>
          <cell r="AE701">
            <v>194.28291110340436</v>
          </cell>
          <cell r="AH701">
            <v>234.01</v>
          </cell>
        </row>
        <row r="702">
          <cell r="A702">
            <v>13.86</v>
          </cell>
          <cell r="AE702">
            <v>195.19924329471741</v>
          </cell>
          <cell r="AH702">
            <v>222.31</v>
          </cell>
        </row>
        <row r="703">
          <cell r="A703">
            <v>13.87</v>
          </cell>
          <cell r="AE703">
            <v>195.17080881938011</v>
          </cell>
          <cell r="AH703">
            <v>222.34</v>
          </cell>
        </row>
        <row r="704">
          <cell r="A704">
            <v>13.88</v>
          </cell>
          <cell r="AE704">
            <v>187.88221027198125</v>
          </cell>
          <cell r="AH704">
            <v>221.11</v>
          </cell>
        </row>
        <row r="705">
          <cell r="A705">
            <v>13.89</v>
          </cell>
          <cell r="AE705">
            <v>186.95683476869482</v>
          </cell>
          <cell r="AH705">
            <v>223.34</v>
          </cell>
        </row>
        <row r="706">
          <cell r="A706">
            <v>13.9</v>
          </cell>
          <cell r="AE706">
            <v>192.34982845623719</v>
          </cell>
          <cell r="AH706">
            <v>215.37</v>
          </cell>
        </row>
        <row r="707">
          <cell r="A707">
            <v>13.91</v>
          </cell>
          <cell r="AE707">
            <v>191.59592550873936</v>
          </cell>
          <cell r="AH707">
            <v>213.05</v>
          </cell>
        </row>
        <row r="708">
          <cell r="A708">
            <v>13.92</v>
          </cell>
          <cell r="AE708">
            <v>192.93144544653501</v>
          </cell>
          <cell r="AH708">
            <v>217.39</v>
          </cell>
        </row>
        <row r="709">
          <cell r="A709">
            <v>13.93</v>
          </cell>
          <cell r="AE709">
            <v>188.07440951347874</v>
          </cell>
          <cell r="AH709">
            <v>187.11</v>
          </cell>
        </row>
        <row r="710">
          <cell r="A710">
            <v>13.94</v>
          </cell>
          <cell r="AE710">
            <v>188.05159445984737</v>
          </cell>
          <cell r="AH710">
            <v>187.12</v>
          </cell>
        </row>
        <row r="711">
          <cell r="A711">
            <v>13.95</v>
          </cell>
          <cell r="AE711">
            <v>184.07817958210393</v>
          </cell>
          <cell r="AH711">
            <v>185.44</v>
          </cell>
        </row>
        <row r="712">
          <cell r="A712">
            <v>13.96</v>
          </cell>
          <cell r="AE712">
            <v>180.79604509779483</v>
          </cell>
          <cell r="AH712">
            <v>182.63</v>
          </cell>
        </row>
        <row r="713">
          <cell r="A713">
            <v>13.97</v>
          </cell>
          <cell r="AE713">
            <v>174.55304127688873</v>
          </cell>
          <cell r="AH713">
            <v>196.41</v>
          </cell>
        </row>
        <row r="714">
          <cell r="A714">
            <v>13.98</v>
          </cell>
          <cell r="AE714">
            <v>174.53056582493224</v>
          </cell>
          <cell r="AH714">
            <v>196.44</v>
          </cell>
        </row>
        <row r="715">
          <cell r="A715">
            <v>13.99</v>
          </cell>
          <cell r="AE715">
            <v>170.7512775228513</v>
          </cell>
          <cell r="AH715">
            <v>186.6</v>
          </cell>
        </row>
        <row r="716">
          <cell r="A716">
            <v>14</v>
          </cell>
          <cell r="AE716">
            <v>170.58141944775244</v>
          </cell>
          <cell r="AH716">
            <v>186.2</v>
          </cell>
        </row>
        <row r="717">
          <cell r="A717">
            <v>14.01</v>
          </cell>
          <cell r="AE717">
            <v>173.47139616009352</v>
          </cell>
          <cell r="AH717">
            <v>186.98</v>
          </cell>
        </row>
        <row r="718">
          <cell r="A718">
            <v>14.02</v>
          </cell>
          <cell r="AE718">
            <v>167.55579082624911</v>
          </cell>
          <cell r="AH718">
            <v>188.42</v>
          </cell>
        </row>
        <row r="719">
          <cell r="A719">
            <v>14.03</v>
          </cell>
          <cell r="AE719">
            <v>168.06845306536809</v>
          </cell>
          <cell r="AH719">
            <v>188.22</v>
          </cell>
        </row>
        <row r="720">
          <cell r="A720">
            <v>14.04</v>
          </cell>
          <cell r="AE720">
            <v>168.90516445221203</v>
          </cell>
          <cell r="AH720">
            <v>186.12</v>
          </cell>
        </row>
        <row r="721">
          <cell r="A721">
            <v>14.05</v>
          </cell>
          <cell r="AE721">
            <v>168.88488809530725</v>
          </cell>
          <cell r="AH721">
            <v>186.14</v>
          </cell>
        </row>
        <row r="722">
          <cell r="A722">
            <v>14.06</v>
          </cell>
          <cell r="AE722">
            <v>172.28484012920097</v>
          </cell>
          <cell r="AH722">
            <v>182.77</v>
          </cell>
        </row>
        <row r="723">
          <cell r="A723">
            <v>14.07</v>
          </cell>
          <cell r="AE723">
            <v>162.18341955428895</v>
          </cell>
          <cell r="AH723">
            <v>181.36</v>
          </cell>
        </row>
        <row r="724">
          <cell r="A724">
            <v>14.08</v>
          </cell>
          <cell r="AE724">
            <v>162.8735679634907</v>
          </cell>
          <cell r="AH724">
            <v>178.02</v>
          </cell>
        </row>
        <row r="725">
          <cell r="A725">
            <v>14.09</v>
          </cell>
          <cell r="AE725">
            <v>176.69782158812737</v>
          </cell>
          <cell r="AH725">
            <v>187.88</v>
          </cell>
        </row>
        <row r="726">
          <cell r="A726">
            <v>14.1</v>
          </cell>
          <cell r="AE726">
            <v>177.53726152049376</v>
          </cell>
          <cell r="AH726">
            <v>185.69</v>
          </cell>
        </row>
        <row r="727">
          <cell r="A727">
            <v>14.11</v>
          </cell>
          <cell r="AE727">
            <v>177.51674929691544</v>
          </cell>
          <cell r="AH727">
            <v>185.71</v>
          </cell>
        </row>
        <row r="728">
          <cell r="A728">
            <v>14.12</v>
          </cell>
          <cell r="AE728">
            <v>178.56552284006651</v>
          </cell>
          <cell r="AH728">
            <v>190.09</v>
          </cell>
        </row>
        <row r="729">
          <cell r="A729">
            <v>14.13</v>
          </cell>
          <cell r="AE729">
            <v>181.9181115310333</v>
          </cell>
          <cell r="AH729">
            <v>191.43</v>
          </cell>
        </row>
        <row r="730">
          <cell r="A730">
            <v>14.14</v>
          </cell>
          <cell r="AE730">
            <v>186.60247510623648</v>
          </cell>
          <cell r="AH730">
            <v>196.82</v>
          </cell>
        </row>
        <row r="731">
          <cell r="A731">
            <v>14.15</v>
          </cell>
          <cell r="AE731">
            <v>195.8362654147775</v>
          </cell>
          <cell r="AH731">
            <v>200.53</v>
          </cell>
        </row>
        <row r="732">
          <cell r="A732">
            <v>14.16</v>
          </cell>
          <cell r="AE732">
            <v>195.81142967826264</v>
          </cell>
          <cell r="AH732">
            <v>200.55</v>
          </cell>
        </row>
        <row r="733">
          <cell r="A733">
            <v>14.17</v>
          </cell>
          <cell r="AE733">
            <v>194.45195094726404</v>
          </cell>
          <cell r="AH733">
            <v>190.16</v>
          </cell>
        </row>
        <row r="734">
          <cell r="A734">
            <v>14.18</v>
          </cell>
          <cell r="AE734">
            <v>193.77840621438912</v>
          </cell>
          <cell r="AH734">
            <v>192.25</v>
          </cell>
        </row>
        <row r="735">
          <cell r="A735">
            <v>14.19</v>
          </cell>
          <cell r="AE735">
            <v>190.63398761018161</v>
          </cell>
          <cell r="AH735">
            <v>218.49</v>
          </cell>
        </row>
        <row r="736">
          <cell r="A736">
            <v>14.2</v>
          </cell>
          <cell r="AE736">
            <v>190.60721685744358</v>
          </cell>
          <cell r="AH736">
            <v>218.52</v>
          </cell>
        </row>
        <row r="737">
          <cell r="A737">
            <v>14.21</v>
          </cell>
          <cell r="AE737">
            <v>198.39124018152154</v>
          </cell>
          <cell r="AH737">
            <v>228.15</v>
          </cell>
        </row>
        <row r="738">
          <cell r="A738">
            <v>14.22</v>
          </cell>
          <cell r="AE738">
            <v>183.69957103859088</v>
          </cell>
          <cell r="AH738">
            <v>245.71</v>
          </cell>
        </row>
        <row r="739">
          <cell r="A739">
            <v>14.23</v>
          </cell>
          <cell r="AE739">
            <v>195.46679562500535</v>
          </cell>
          <cell r="AH739">
            <v>241.79</v>
          </cell>
        </row>
        <row r="740">
          <cell r="A740">
            <v>14.24</v>
          </cell>
          <cell r="AE740">
            <v>195.47650948413983</v>
          </cell>
          <cell r="AH740">
            <v>241.82</v>
          </cell>
        </row>
        <row r="741">
          <cell r="A741">
            <v>14.25</v>
          </cell>
          <cell r="AE741">
            <v>191.96551119723887</v>
          </cell>
          <cell r="AH741">
            <v>238.43</v>
          </cell>
        </row>
        <row r="742">
          <cell r="A742">
            <v>14.26</v>
          </cell>
          <cell r="AE742">
            <v>169.56463133505733</v>
          </cell>
          <cell r="AH742">
            <v>212.51</v>
          </cell>
        </row>
        <row r="743">
          <cell r="A743">
            <v>14.27</v>
          </cell>
          <cell r="AE743">
            <v>176.61887742835279</v>
          </cell>
          <cell r="AH743">
            <v>199.13</v>
          </cell>
        </row>
        <row r="744">
          <cell r="A744">
            <v>14.28</v>
          </cell>
          <cell r="AE744">
            <v>176.59594898050406</v>
          </cell>
          <cell r="AH744">
            <v>199.15</v>
          </cell>
        </row>
        <row r="745">
          <cell r="A745">
            <v>14.29</v>
          </cell>
          <cell r="AE745">
            <v>207.83912437099175</v>
          </cell>
          <cell r="AH745">
            <v>221.71</v>
          </cell>
        </row>
        <row r="746">
          <cell r="A746">
            <v>14.3</v>
          </cell>
          <cell r="AE746">
            <v>229.73395555568274</v>
          </cell>
          <cell r="AH746">
            <v>223.55</v>
          </cell>
        </row>
        <row r="747">
          <cell r="A747">
            <v>14.31</v>
          </cell>
          <cell r="AE747">
            <v>229.7027638701922</v>
          </cell>
          <cell r="AH747">
            <v>223.58</v>
          </cell>
        </row>
        <row r="748">
          <cell r="A748">
            <v>14.32</v>
          </cell>
          <cell r="AE748">
            <v>236.56524196454723</v>
          </cell>
          <cell r="AH748">
            <v>231.2</v>
          </cell>
        </row>
        <row r="749">
          <cell r="A749">
            <v>14.33</v>
          </cell>
          <cell r="AE749">
            <v>254.27479345301725</v>
          </cell>
          <cell r="AH749">
            <v>251.98</v>
          </cell>
        </row>
        <row r="750">
          <cell r="A750">
            <v>14.34</v>
          </cell>
          <cell r="AE750">
            <v>254.23618503207641</v>
          </cell>
          <cell r="AH750">
            <v>252.01</v>
          </cell>
        </row>
        <row r="751">
          <cell r="A751">
            <v>14.35</v>
          </cell>
          <cell r="AE751">
            <v>262.04055175000843</v>
          </cell>
          <cell r="AH751">
            <v>258.41000000000003</v>
          </cell>
        </row>
        <row r="752">
          <cell r="A752">
            <v>14.36</v>
          </cell>
          <cell r="AE752">
            <v>490.04821672310834</v>
          </cell>
          <cell r="AH752">
            <v>211.19</v>
          </cell>
        </row>
        <row r="753">
          <cell r="A753">
            <v>14.37</v>
          </cell>
          <cell r="AE753">
            <v>490.03793455514602</v>
          </cell>
          <cell r="AH753">
            <v>211.2</v>
          </cell>
        </row>
        <row r="754">
          <cell r="A754">
            <v>14.38</v>
          </cell>
          <cell r="AE754">
            <v>505.35092847978166</v>
          </cell>
          <cell r="AH754">
            <v>213.65</v>
          </cell>
        </row>
        <row r="755">
          <cell r="A755">
            <v>14.39</v>
          </cell>
          <cell r="AE755">
            <v>192.38059780882057</v>
          </cell>
          <cell r="AH755">
            <v>242.96</v>
          </cell>
        </row>
        <row r="756">
          <cell r="A756">
            <v>14.4</v>
          </cell>
          <cell r="AE756">
            <v>192.35164772513221</v>
          </cell>
          <cell r="AH756">
            <v>242.99</v>
          </cell>
        </row>
        <row r="757">
          <cell r="A757">
            <v>14.41</v>
          </cell>
          <cell r="AE757">
            <v>201.92180463295378</v>
          </cell>
          <cell r="AH757">
            <v>246.52</v>
          </cell>
        </row>
        <row r="758">
          <cell r="A758">
            <v>14.42</v>
          </cell>
          <cell r="AE758">
            <v>201.89098886702254</v>
          </cell>
          <cell r="AH758">
            <v>246.55</v>
          </cell>
        </row>
        <row r="759">
          <cell r="A759">
            <v>14.43</v>
          </cell>
          <cell r="AE759">
            <v>200.20157797692855</v>
          </cell>
          <cell r="AH759">
            <v>247.99</v>
          </cell>
        </row>
        <row r="760">
          <cell r="A760">
            <v>14.44</v>
          </cell>
          <cell r="AE760">
            <v>198.71549792172124</v>
          </cell>
          <cell r="AH760">
            <v>250.16</v>
          </cell>
        </row>
        <row r="761">
          <cell r="A761">
            <v>14.45</v>
          </cell>
          <cell r="AE761">
            <v>198.68477046420193</v>
          </cell>
          <cell r="AH761">
            <v>250.19</v>
          </cell>
        </row>
        <row r="762">
          <cell r="A762">
            <v>14.46</v>
          </cell>
          <cell r="AE762">
            <v>198.25118567240654</v>
          </cell>
          <cell r="AH762">
            <v>251.5</v>
          </cell>
        </row>
        <row r="763">
          <cell r="A763">
            <v>14.47</v>
          </cell>
          <cell r="AE763">
            <v>200.52115487296371</v>
          </cell>
          <cell r="AH763">
            <v>252.94</v>
          </cell>
        </row>
        <row r="764">
          <cell r="A764">
            <v>14.48</v>
          </cell>
          <cell r="AE764">
            <v>209.00862406747123</v>
          </cell>
          <cell r="AH764">
            <v>258.72000000000003</v>
          </cell>
        </row>
        <row r="765">
          <cell r="A765">
            <v>14.49</v>
          </cell>
          <cell r="AE765">
            <v>208.97559668728786</v>
          </cell>
          <cell r="AH765">
            <v>258.75</v>
          </cell>
        </row>
        <row r="766">
          <cell r="A766">
            <v>14.5</v>
          </cell>
          <cell r="AE766">
            <v>211.47119577147575</v>
          </cell>
          <cell r="AH766">
            <v>262.02999999999997</v>
          </cell>
        </row>
        <row r="767">
          <cell r="A767">
            <v>14.51</v>
          </cell>
          <cell r="AE767">
            <v>212.26606303976814</v>
          </cell>
          <cell r="AH767">
            <v>264.83999999999997</v>
          </cell>
        </row>
        <row r="768">
          <cell r="A768">
            <v>14.52</v>
          </cell>
          <cell r="AE768">
            <v>213.46882966966214</v>
          </cell>
          <cell r="AH768">
            <v>276.3</v>
          </cell>
        </row>
        <row r="769">
          <cell r="A769">
            <v>14.53</v>
          </cell>
          <cell r="AE769">
            <v>211.90701068170361</v>
          </cell>
          <cell r="AH769">
            <v>255.27</v>
          </cell>
        </row>
        <row r="770">
          <cell r="A770">
            <v>14.54</v>
          </cell>
          <cell r="AE770">
            <v>208.79113744088949</v>
          </cell>
          <cell r="AH770">
            <v>224.25</v>
          </cell>
        </row>
        <row r="771">
          <cell r="A771">
            <v>14.55</v>
          </cell>
          <cell r="AE771">
            <v>208.76243782386936</v>
          </cell>
          <cell r="AH771">
            <v>224.28</v>
          </cell>
        </row>
        <row r="772">
          <cell r="A772">
            <v>14.56</v>
          </cell>
          <cell r="AE772">
            <v>207.98417084128542</v>
          </cell>
          <cell r="AH772">
            <v>223.13</v>
          </cell>
        </row>
        <row r="773">
          <cell r="A773">
            <v>14.57</v>
          </cell>
          <cell r="AE773">
            <v>206.57084343167816</v>
          </cell>
          <cell r="AH773">
            <v>219.72</v>
          </cell>
        </row>
        <row r="774">
          <cell r="A774">
            <v>14.58</v>
          </cell>
          <cell r="AE774">
            <v>205.60343279552259</v>
          </cell>
          <cell r="AH774">
            <v>217.9</v>
          </cell>
        </row>
        <row r="775">
          <cell r="A775">
            <v>14.59</v>
          </cell>
          <cell r="AE775">
            <v>203.58501598518214</v>
          </cell>
          <cell r="AH775">
            <v>210.52</v>
          </cell>
        </row>
        <row r="776">
          <cell r="A776">
            <v>14.6</v>
          </cell>
          <cell r="AE776">
            <v>203.5591884472334</v>
          </cell>
          <cell r="AH776">
            <v>210.54</v>
          </cell>
        </row>
        <row r="777">
          <cell r="A777">
            <v>14.61</v>
          </cell>
          <cell r="AE777">
            <v>202.47648445668781</v>
          </cell>
          <cell r="AH777">
            <v>208.08</v>
          </cell>
        </row>
        <row r="778">
          <cell r="A778">
            <v>14.62</v>
          </cell>
          <cell r="AE778">
            <v>199.79525278291931</v>
          </cell>
          <cell r="AH778">
            <v>204.23</v>
          </cell>
        </row>
        <row r="779">
          <cell r="A779">
            <v>14.63</v>
          </cell>
          <cell r="AE779">
            <v>199.02904200704441</v>
          </cell>
          <cell r="AH779">
            <v>203.42</v>
          </cell>
        </row>
        <row r="780">
          <cell r="A780">
            <v>14.64</v>
          </cell>
          <cell r="AE780">
            <v>197.80135603580462</v>
          </cell>
          <cell r="AH780">
            <v>204.18</v>
          </cell>
        </row>
        <row r="781">
          <cell r="A781">
            <v>14.65</v>
          </cell>
          <cell r="AE781">
            <v>197.77701644328138</v>
          </cell>
          <cell r="AH781">
            <v>204.2</v>
          </cell>
        </row>
        <row r="782">
          <cell r="A782">
            <v>14.66</v>
          </cell>
          <cell r="AE782">
            <v>197.46440310367038</v>
          </cell>
          <cell r="AH782">
            <v>205.55</v>
          </cell>
        </row>
        <row r="783">
          <cell r="A783">
            <v>14.67</v>
          </cell>
          <cell r="AE783">
            <v>197.51523943656758</v>
          </cell>
          <cell r="AH783">
            <v>207.25</v>
          </cell>
        </row>
        <row r="784">
          <cell r="A784">
            <v>14.68</v>
          </cell>
          <cell r="AE784">
            <v>197.43923134102778</v>
          </cell>
          <cell r="AH784">
            <v>209.3</v>
          </cell>
        </row>
        <row r="785">
          <cell r="A785">
            <v>14.69</v>
          </cell>
          <cell r="AE785">
            <v>197.11831109240109</v>
          </cell>
          <cell r="AH785">
            <v>210.01</v>
          </cell>
        </row>
        <row r="786">
          <cell r="A786">
            <v>14.7</v>
          </cell>
          <cell r="AE786">
            <v>195.80886401380451</v>
          </cell>
          <cell r="AH786">
            <v>210.95</v>
          </cell>
        </row>
        <row r="787">
          <cell r="A787">
            <v>14.71</v>
          </cell>
          <cell r="AE787">
            <v>195.78386980192025</v>
          </cell>
          <cell r="AH787">
            <v>210.97</v>
          </cell>
        </row>
        <row r="788">
          <cell r="A788">
            <v>14.72</v>
          </cell>
          <cell r="AE788">
            <v>194.91661835050166</v>
          </cell>
          <cell r="AH788">
            <v>211.82</v>
          </cell>
        </row>
        <row r="789">
          <cell r="A789">
            <v>14.73</v>
          </cell>
          <cell r="AE789">
            <v>194.58238740958782</v>
          </cell>
          <cell r="AH789">
            <v>211.03</v>
          </cell>
        </row>
        <row r="790">
          <cell r="A790">
            <v>14.74</v>
          </cell>
          <cell r="AE790">
            <v>193.47731494046786</v>
          </cell>
          <cell r="AH790">
            <v>209.15</v>
          </cell>
        </row>
        <row r="791">
          <cell r="A791">
            <v>14.75</v>
          </cell>
          <cell r="AE791">
            <v>193.45281730816407</v>
          </cell>
          <cell r="AH791">
            <v>209.17</v>
          </cell>
        </row>
        <row r="792">
          <cell r="A792">
            <v>14.76</v>
          </cell>
          <cell r="AE792">
            <v>193.61653021914177</v>
          </cell>
          <cell r="AH792">
            <v>209.81</v>
          </cell>
        </row>
        <row r="793">
          <cell r="A793">
            <v>14.77</v>
          </cell>
          <cell r="AE793">
            <v>193.51918458068724</v>
          </cell>
          <cell r="AH793">
            <v>210.22</v>
          </cell>
        </row>
        <row r="794">
          <cell r="A794">
            <v>14.78</v>
          </cell>
          <cell r="AE794">
            <v>193.91841845463026</v>
          </cell>
          <cell r="AH794">
            <v>210.63</v>
          </cell>
        </row>
        <row r="795">
          <cell r="A795">
            <v>14.79</v>
          </cell>
          <cell r="AE795">
            <v>194.7682444970589</v>
          </cell>
          <cell r="AH795">
            <v>210.86</v>
          </cell>
        </row>
        <row r="796">
          <cell r="A796">
            <v>14.8</v>
          </cell>
          <cell r="AE796">
            <v>195.33678275762688</v>
          </cell>
          <cell r="AH796">
            <v>210.86</v>
          </cell>
        </row>
        <row r="797">
          <cell r="A797">
            <v>14.81</v>
          </cell>
          <cell r="AE797">
            <v>196.65925497035653</v>
          </cell>
          <cell r="AH797">
            <v>210.96</v>
          </cell>
        </row>
        <row r="798">
          <cell r="A798">
            <v>14.82</v>
          </cell>
          <cell r="AE798">
            <v>196.63503067269843</v>
          </cell>
          <cell r="AH798">
            <v>210.99</v>
          </cell>
        </row>
        <row r="799">
          <cell r="A799">
            <v>14.83</v>
          </cell>
          <cell r="AE799">
            <v>199.16188244971059</v>
          </cell>
          <cell r="AH799">
            <v>212.29</v>
          </cell>
        </row>
        <row r="800">
          <cell r="A800">
            <v>14.84</v>
          </cell>
          <cell r="AE800">
            <v>201.24094488764928</v>
          </cell>
          <cell r="AH800">
            <v>212.65</v>
          </cell>
        </row>
        <row r="801">
          <cell r="A801">
            <v>14.85</v>
          </cell>
          <cell r="AE801">
            <v>209.24482822986656</v>
          </cell>
          <cell r="AH801">
            <v>217.31</v>
          </cell>
        </row>
        <row r="802">
          <cell r="A802">
            <v>14.86</v>
          </cell>
          <cell r="AE802">
            <v>209.21828566284461</v>
          </cell>
          <cell r="AH802">
            <v>217.34</v>
          </cell>
        </row>
        <row r="803">
          <cell r="A803">
            <v>14.87</v>
          </cell>
          <cell r="AE803">
            <v>212.05793822430081</v>
          </cell>
          <cell r="AH803">
            <v>219.42</v>
          </cell>
        </row>
        <row r="804">
          <cell r="A804">
            <v>14.88</v>
          </cell>
          <cell r="AE804">
            <v>209.66172262446477</v>
          </cell>
          <cell r="AH804">
            <v>220.25</v>
          </cell>
        </row>
        <row r="805">
          <cell r="A805">
            <v>14.89</v>
          </cell>
          <cell r="AE805">
            <v>192.89031168007705</v>
          </cell>
          <cell r="AH805">
            <v>204.22</v>
          </cell>
        </row>
        <row r="806">
          <cell r="A806">
            <v>14.9</v>
          </cell>
          <cell r="AE806">
            <v>192.86687588107458</v>
          </cell>
          <cell r="AH806">
            <v>204.24</v>
          </cell>
        </row>
        <row r="807">
          <cell r="A807">
            <v>14.91</v>
          </cell>
          <cell r="AE807">
            <v>200.03724768416245</v>
          </cell>
          <cell r="AH807">
            <v>204.44</v>
          </cell>
        </row>
        <row r="808">
          <cell r="A808">
            <v>14.92</v>
          </cell>
          <cell r="AE808">
            <v>200.01333803614432</v>
          </cell>
          <cell r="AH808">
            <v>204.46</v>
          </cell>
        </row>
        <row r="809">
          <cell r="A809">
            <v>14.93</v>
          </cell>
          <cell r="AE809">
            <v>211.1426120103267</v>
          </cell>
          <cell r="AH809">
            <v>205.67</v>
          </cell>
        </row>
        <row r="810">
          <cell r="A810">
            <v>14.94</v>
          </cell>
          <cell r="AE810">
            <v>211.1131417842297</v>
          </cell>
          <cell r="AH810">
            <v>205.64</v>
          </cell>
        </row>
        <row r="811">
          <cell r="A811">
            <v>14.95</v>
          </cell>
          <cell r="AE811">
            <v>211.0878588800818</v>
          </cell>
          <cell r="AH811">
            <v>205.66</v>
          </cell>
        </row>
        <row r="812">
          <cell r="A812">
            <v>14.96</v>
          </cell>
          <cell r="AE812">
            <v>214.09967162540221</v>
          </cell>
          <cell r="AH812">
            <v>205.64</v>
          </cell>
        </row>
        <row r="813">
          <cell r="A813">
            <v>14.97</v>
          </cell>
          <cell r="AE813">
            <v>216.93576320668924</v>
          </cell>
          <cell r="AH813">
            <v>206.98</v>
          </cell>
        </row>
        <row r="814">
          <cell r="A814">
            <v>14.98</v>
          </cell>
          <cell r="AE814">
            <v>216.90995034375504</v>
          </cell>
          <cell r="AH814">
            <v>207</v>
          </cell>
        </row>
        <row r="815">
          <cell r="A815">
            <v>14.99</v>
          </cell>
          <cell r="AE815">
            <v>218.79014443985247</v>
          </cell>
          <cell r="AH815">
            <v>207.98</v>
          </cell>
        </row>
        <row r="816">
          <cell r="A816">
            <v>15</v>
          </cell>
          <cell r="AE816">
            <v>215.66518731802148</v>
          </cell>
          <cell r="AH816">
            <v>208.83</v>
          </cell>
        </row>
        <row r="817">
          <cell r="A817">
            <v>15.01</v>
          </cell>
          <cell r="AE817">
            <v>221.78449901808389</v>
          </cell>
          <cell r="AH817">
            <v>210.19</v>
          </cell>
        </row>
        <row r="818">
          <cell r="A818">
            <v>15.02</v>
          </cell>
          <cell r="AE818">
            <v>221.98487194840885</v>
          </cell>
          <cell r="AH818">
            <v>211.45</v>
          </cell>
        </row>
        <row r="819">
          <cell r="A819">
            <v>15.03</v>
          </cell>
          <cell r="AE819">
            <v>221.95804296011278</v>
          </cell>
          <cell r="AH819">
            <v>211.47</v>
          </cell>
        </row>
        <row r="820">
          <cell r="A820">
            <v>15.04</v>
          </cell>
          <cell r="AE820">
            <v>220.56948883674519</v>
          </cell>
          <cell r="AH820">
            <v>212.26</v>
          </cell>
        </row>
        <row r="821">
          <cell r="A821">
            <v>15.05</v>
          </cell>
          <cell r="AE821">
            <v>219.74899002058163</v>
          </cell>
          <cell r="AH821">
            <v>212.39</v>
          </cell>
        </row>
        <row r="822">
          <cell r="A822">
            <v>15.06</v>
          </cell>
          <cell r="AE822">
            <v>217.61062670638205</v>
          </cell>
          <cell r="AH822">
            <v>212.48</v>
          </cell>
        </row>
        <row r="823">
          <cell r="A823">
            <v>15.07</v>
          </cell>
          <cell r="AE823">
            <v>217.58401459000316</v>
          </cell>
          <cell r="AH823">
            <v>212.5</v>
          </cell>
        </row>
        <row r="824">
          <cell r="A824">
            <v>15.08</v>
          </cell>
          <cell r="AE824">
            <v>214.98829451268489</v>
          </cell>
          <cell r="AH824">
            <v>212.41</v>
          </cell>
        </row>
        <row r="825">
          <cell r="A825">
            <v>15.09</v>
          </cell>
          <cell r="AE825">
            <v>213.75715317357555</v>
          </cell>
          <cell r="AH825">
            <v>212.2</v>
          </cell>
        </row>
        <row r="826">
          <cell r="A826">
            <v>15.1</v>
          </cell>
          <cell r="AE826">
            <v>210.74862540862517</v>
          </cell>
          <cell r="AH826">
            <v>211.34</v>
          </cell>
        </row>
        <row r="827">
          <cell r="A827">
            <v>15.11</v>
          </cell>
          <cell r="AE827">
            <v>210.72393123245411</v>
          </cell>
          <cell r="AH827">
            <v>211.37</v>
          </cell>
        </row>
        <row r="828">
          <cell r="A828">
            <v>15.12</v>
          </cell>
          <cell r="AE828">
            <v>209.63825611037134</v>
          </cell>
          <cell r="AH828">
            <v>211.08</v>
          </cell>
        </row>
        <row r="829">
          <cell r="A829">
            <v>15.13</v>
          </cell>
          <cell r="AE829">
            <v>208.83023902172269</v>
          </cell>
          <cell r="AH829">
            <v>210.92</v>
          </cell>
        </row>
        <row r="830">
          <cell r="A830">
            <v>15.14</v>
          </cell>
          <cell r="AE830">
            <v>207.38908546084409</v>
          </cell>
          <cell r="AH830">
            <v>210.85</v>
          </cell>
        </row>
        <row r="831">
          <cell r="A831">
            <v>15.15</v>
          </cell>
          <cell r="AE831">
            <v>206.81659797143132</v>
          </cell>
          <cell r="AH831">
            <v>210.96</v>
          </cell>
        </row>
        <row r="832">
          <cell r="A832">
            <v>15.16</v>
          </cell>
          <cell r="AE832">
            <v>206.3221242326282</v>
          </cell>
          <cell r="AH832">
            <v>211.98</v>
          </cell>
        </row>
        <row r="833">
          <cell r="A833">
            <v>15.17</v>
          </cell>
          <cell r="AE833">
            <v>206.29716881996805</v>
          </cell>
          <cell r="AH833">
            <v>212</v>
          </cell>
        </row>
        <row r="834">
          <cell r="A834">
            <v>15.18</v>
          </cell>
          <cell r="AE834">
            <v>205.90562110059994</v>
          </cell>
          <cell r="AH834">
            <v>213.2</v>
          </cell>
        </row>
        <row r="835">
          <cell r="A835">
            <v>15.19</v>
          </cell>
          <cell r="AE835">
            <v>205.61543287549659</v>
          </cell>
          <cell r="AH835">
            <v>213.94</v>
          </cell>
        </row>
        <row r="836">
          <cell r="A836">
            <v>15.2</v>
          </cell>
          <cell r="AE836">
            <v>203.37398061260146</v>
          </cell>
          <cell r="AH836">
            <v>214.43</v>
          </cell>
        </row>
        <row r="837">
          <cell r="A837">
            <v>15.21</v>
          </cell>
          <cell r="AE837">
            <v>203.34848294671747</v>
          </cell>
          <cell r="AH837">
            <v>214.45</v>
          </cell>
        </row>
        <row r="838">
          <cell r="A838">
            <v>15.22</v>
          </cell>
          <cell r="AE838">
            <v>202.106386823142</v>
          </cell>
          <cell r="AH838">
            <v>213.98</v>
          </cell>
        </row>
        <row r="839">
          <cell r="A839">
            <v>15.23</v>
          </cell>
          <cell r="AE839">
            <v>200.88353498638665</v>
          </cell>
          <cell r="AH839">
            <v>213.88</v>
          </cell>
        </row>
        <row r="840">
          <cell r="A840">
            <v>15.24</v>
          </cell>
          <cell r="AE840">
            <v>198.94557079688181</v>
          </cell>
          <cell r="AH840">
            <v>213.39</v>
          </cell>
        </row>
        <row r="841">
          <cell r="A841">
            <v>15.25</v>
          </cell>
          <cell r="AE841">
            <v>198.58109574665045</v>
          </cell>
          <cell r="AH841">
            <v>213.37</v>
          </cell>
        </row>
        <row r="842">
          <cell r="A842">
            <v>15.26</v>
          </cell>
          <cell r="AE842">
            <v>200.28391872630459</v>
          </cell>
          <cell r="AH842">
            <v>216.7</v>
          </cell>
        </row>
        <row r="843">
          <cell r="A843">
            <v>15.27</v>
          </cell>
          <cell r="AE843">
            <v>200.25849570177633</v>
          </cell>
          <cell r="AH843">
            <v>216.72</v>
          </cell>
        </row>
        <row r="844">
          <cell r="A844">
            <v>15.28</v>
          </cell>
          <cell r="AE844">
            <v>201.33779346862505</v>
          </cell>
          <cell r="AH844">
            <v>218.12</v>
          </cell>
        </row>
        <row r="845">
          <cell r="A845">
            <v>15.29</v>
          </cell>
          <cell r="AE845">
            <v>202.04327495999911</v>
          </cell>
          <cell r="AH845">
            <v>219</v>
          </cell>
        </row>
        <row r="846">
          <cell r="A846">
            <v>15.3</v>
          </cell>
          <cell r="AE846">
            <v>203.11677908875461</v>
          </cell>
          <cell r="AH846">
            <v>219.72</v>
          </cell>
        </row>
        <row r="847">
          <cell r="A847">
            <v>15.31</v>
          </cell>
          <cell r="AE847">
            <v>202.50854886840312</v>
          </cell>
          <cell r="AH847">
            <v>220.97</v>
          </cell>
        </row>
        <row r="848">
          <cell r="A848">
            <v>15.32</v>
          </cell>
          <cell r="AE848">
            <v>203.91819239800716</v>
          </cell>
          <cell r="AH848">
            <v>222.51</v>
          </cell>
        </row>
        <row r="849">
          <cell r="A849">
            <v>15.33</v>
          </cell>
          <cell r="AE849">
            <v>203.89191863604552</v>
          </cell>
          <cell r="AH849">
            <v>222.53</v>
          </cell>
        </row>
        <row r="850">
          <cell r="A850">
            <v>15.34</v>
          </cell>
          <cell r="AE850">
            <v>205.94795405848987</v>
          </cell>
          <cell r="AH850">
            <v>222.61</v>
          </cell>
        </row>
        <row r="851">
          <cell r="A851">
            <v>15.35</v>
          </cell>
          <cell r="AE851">
            <v>206.7852288870499</v>
          </cell>
          <cell r="AH851">
            <v>222.38</v>
          </cell>
        </row>
        <row r="852">
          <cell r="A852">
            <v>15.36</v>
          </cell>
          <cell r="AE852">
            <v>209.22376350963935</v>
          </cell>
          <cell r="AH852">
            <v>221.37</v>
          </cell>
        </row>
        <row r="853">
          <cell r="A853">
            <v>15.37</v>
          </cell>
          <cell r="AE853">
            <v>210.35720335195748</v>
          </cell>
          <cell r="AH853">
            <v>221.12</v>
          </cell>
        </row>
        <row r="854">
          <cell r="A854">
            <v>15.38</v>
          </cell>
          <cell r="AE854">
            <v>212.27826943140809</v>
          </cell>
          <cell r="AH854">
            <v>220.69</v>
          </cell>
        </row>
        <row r="855">
          <cell r="A855">
            <v>15.39</v>
          </cell>
          <cell r="AE855">
            <v>212.2516569301589</v>
          </cell>
          <cell r="AH855">
            <v>220.71</v>
          </cell>
        </row>
        <row r="856">
          <cell r="A856">
            <v>15.4</v>
          </cell>
          <cell r="AE856">
            <v>216.2404998381856</v>
          </cell>
          <cell r="AH856">
            <v>221.63</v>
          </cell>
        </row>
        <row r="857">
          <cell r="A857">
            <v>15.41</v>
          </cell>
          <cell r="AE857">
            <v>219.42217554479771</v>
          </cell>
          <cell r="AH857">
            <v>222.63</v>
          </cell>
        </row>
        <row r="858">
          <cell r="A858">
            <v>15.42</v>
          </cell>
          <cell r="AE858">
            <v>220.45583609252546</v>
          </cell>
          <cell r="AH858">
            <v>222.89</v>
          </cell>
        </row>
        <row r="859">
          <cell r="A859">
            <v>15.43</v>
          </cell>
          <cell r="AE859">
            <v>222.06527185292481</v>
          </cell>
          <cell r="AH859">
            <v>222.11</v>
          </cell>
        </row>
        <row r="860">
          <cell r="A860">
            <v>15.44</v>
          </cell>
          <cell r="AE860">
            <v>222.03792982349495</v>
          </cell>
          <cell r="AH860">
            <v>222.14</v>
          </cell>
        </row>
        <row r="861">
          <cell r="A861">
            <v>15.45</v>
          </cell>
          <cell r="AE861">
            <v>224.36189533484551</v>
          </cell>
          <cell r="AH861">
            <v>222.12</v>
          </cell>
        </row>
        <row r="862">
          <cell r="A862">
            <v>15.46</v>
          </cell>
          <cell r="AE862">
            <v>224.62048107590431</v>
          </cell>
          <cell r="AH862">
            <v>222.21</v>
          </cell>
        </row>
        <row r="863">
          <cell r="A863">
            <v>15.47</v>
          </cell>
          <cell r="AE863">
            <v>224.0524508659133</v>
          </cell>
          <cell r="AH863">
            <v>223.62</v>
          </cell>
        </row>
        <row r="864">
          <cell r="A864">
            <v>15.48</v>
          </cell>
          <cell r="AE864">
            <v>224.0242369798699</v>
          </cell>
          <cell r="AH864">
            <v>223.64</v>
          </cell>
        </row>
        <row r="865">
          <cell r="A865">
            <v>15.49</v>
          </cell>
          <cell r="AE865">
            <v>223.84336253647055</v>
          </cell>
          <cell r="AH865">
            <v>224.23</v>
          </cell>
        </row>
        <row r="866">
          <cell r="A866">
            <v>15.5</v>
          </cell>
          <cell r="AE866">
            <v>222.79769300383057</v>
          </cell>
          <cell r="AH866">
            <v>224.73</v>
          </cell>
        </row>
        <row r="867">
          <cell r="A867">
            <v>15.51</v>
          </cell>
          <cell r="AE867">
            <v>221.26994026553837</v>
          </cell>
          <cell r="AH867">
            <v>224.6</v>
          </cell>
        </row>
        <row r="868">
          <cell r="A868">
            <v>15.52</v>
          </cell>
          <cell r="AE868">
            <v>215.75071784135903</v>
          </cell>
          <cell r="AH868">
            <v>222.97</v>
          </cell>
        </row>
        <row r="869">
          <cell r="A869">
            <v>15.53</v>
          </cell>
          <cell r="AE869">
            <v>212.16116829512356</v>
          </cell>
          <cell r="AH869">
            <v>221.65</v>
          </cell>
        </row>
        <row r="870">
          <cell r="A870">
            <v>15.54</v>
          </cell>
          <cell r="AE870">
            <v>203.08934322371294</v>
          </cell>
          <cell r="AH870">
            <v>219.16</v>
          </cell>
        </row>
        <row r="871">
          <cell r="A871">
            <v>15.55</v>
          </cell>
          <cell r="AE871">
            <v>203.0651537871301</v>
          </cell>
          <cell r="AH871">
            <v>219.19</v>
          </cell>
        </row>
        <row r="872">
          <cell r="A872">
            <v>15.56</v>
          </cell>
          <cell r="AE872">
            <v>192.3327236807568</v>
          </cell>
          <cell r="AH872">
            <v>216.96</v>
          </cell>
        </row>
        <row r="873">
          <cell r="A873">
            <v>15.57</v>
          </cell>
          <cell r="AE873">
            <v>187.04124766092633</v>
          </cell>
          <cell r="AH873">
            <v>216.1</v>
          </cell>
        </row>
        <row r="874">
          <cell r="A874">
            <v>15.58</v>
          </cell>
          <cell r="AE874">
            <v>176.80078625710536</v>
          </cell>
          <cell r="AH874">
            <v>214.88</v>
          </cell>
        </row>
        <row r="875">
          <cell r="A875">
            <v>15.59</v>
          </cell>
          <cell r="AE875">
            <v>176.77911475890232</v>
          </cell>
          <cell r="AH875">
            <v>214.91</v>
          </cell>
        </row>
        <row r="876">
          <cell r="A876">
            <v>15.6</v>
          </cell>
          <cell r="AE876">
            <v>168.72621757638163</v>
          </cell>
          <cell r="AH876">
            <v>215.75</v>
          </cell>
        </row>
        <row r="877">
          <cell r="A877">
            <v>15.61</v>
          </cell>
          <cell r="AE877">
            <v>165.52580194490241</v>
          </cell>
          <cell r="AH877">
            <v>216.84</v>
          </cell>
        </row>
        <row r="878">
          <cell r="A878">
            <v>15.62</v>
          </cell>
          <cell r="AE878">
            <v>158.75493935969274</v>
          </cell>
          <cell r="AH878">
            <v>220.55</v>
          </cell>
        </row>
        <row r="879">
          <cell r="A879">
            <v>15.63</v>
          </cell>
          <cell r="AE879">
            <v>158.73489741331281</v>
          </cell>
          <cell r="AH879">
            <v>220.58</v>
          </cell>
        </row>
        <row r="880">
          <cell r="A880">
            <v>15.64</v>
          </cell>
          <cell r="AE880">
            <v>156.18884525159868</v>
          </cell>
          <cell r="AH880">
            <v>221.1</v>
          </cell>
        </row>
        <row r="881">
          <cell r="A881">
            <v>15.65</v>
          </cell>
          <cell r="AE881">
            <v>153.95012315563073</v>
          </cell>
          <cell r="AH881">
            <v>221.39</v>
          </cell>
        </row>
        <row r="882">
          <cell r="A882">
            <v>15.66</v>
          </cell>
          <cell r="AE882">
            <v>264.41790729199664</v>
          </cell>
          <cell r="AH882">
            <v>221.36</v>
          </cell>
        </row>
        <row r="883">
          <cell r="A883">
            <v>15.67</v>
          </cell>
          <cell r="AE883">
            <v>254.82436920834448</v>
          </cell>
          <cell r="AH883">
            <v>220.84</v>
          </cell>
        </row>
        <row r="884">
          <cell r="A884">
            <v>15.68</v>
          </cell>
          <cell r="AE884">
            <v>251.3372094342792</v>
          </cell>
          <cell r="AH884">
            <v>220.85</v>
          </cell>
        </row>
        <row r="885">
          <cell r="A885">
            <v>15.69</v>
          </cell>
          <cell r="AE885">
            <v>245.91443065287987</v>
          </cell>
          <cell r="AH885">
            <v>221.38</v>
          </cell>
        </row>
        <row r="886">
          <cell r="A886">
            <v>15.7</v>
          </cell>
          <cell r="AE886">
            <v>245.92696823023363</v>
          </cell>
          <cell r="AH886">
            <v>221.42</v>
          </cell>
        </row>
        <row r="887">
          <cell r="A887">
            <v>15.71</v>
          </cell>
          <cell r="AE887">
            <v>245.89154916168064</v>
          </cell>
          <cell r="AH887">
            <v>223.65</v>
          </cell>
        </row>
        <row r="888">
          <cell r="A888">
            <v>15.72</v>
          </cell>
          <cell r="AE888">
            <v>250.09824730927025</v>
          </cell>
          <cell r="AH888">
            <v>225.39</v>
          </cell>
        </row>
        <row r="889">
          <cell r="A889">
            <v>15.73</v>
          </cell>
          <cell r="AE889">
            <v>263.46086022505222</v>
          </cell>
          <cell r="AH889">
            <v>225.37</v>
          </cell>
        </row>
        <row r="890">
          <cell r="A890">
            <v>15.74</v>
          </cell>
          <cell r="AE890">
            <v>263.47083528231059</v>
          </cell>
          <cell r="AH890">
            <v>225.4</v>
          </cell>
        </row>
        <row r="891">
          <cell r="A891">
            <v>15.75</v>
          </cell>
          <cell r="AE891">
            <v>266.50581591998298</v>
          </cell>
          <cell r="AH891">
            <v>224.07</v>
          </cell>
        </row>
        <row r="892">
          <cell r="A892">
            <v>15.76</v>
          </cell>
          <cell r="AE892">
            <v>263.03021491796369</v>
          </cell>
          <cell r="AH892">
            <v>222.48</v>
          </cell>
        </row>
        <row r="893">
          <cell r="A893">
            <v>15.77</v>
          </cell>
          <cell r="AE893">
            <v>246.75798159405304</v>
          </cell>
          <cell r="AH893">
            <v>215.5</v>
          </cell>
        </row>
        <row r="894">
          <cell r="A894">
            <v>15.78</v>
          </cell>
          <cell r="AE894">
            <v>246.76857686419075</v>
          </cell>
          <cell r="AH894">
            <v>215.53</v>
          </cell>
        </row>
        <row r="895">
          <cell r="A895">
            <v>15.79</v>
          </cell>
          <cell r="AE895">
            <v>240.62011339131371</v>
          </cell>
          <cell r="AH895">
            <v>211.08</v>
          </cell>
        </row>
        <row r="896">
          <cell r="A896">
            <v>15.8</v>
          </cell>
          <cell r="AE896">
            <v>239.23791170321732</v>
          </cell>
          <cell r="AH896">
            <v>209.14</v>
          </cell>
        </row>
        <row r="897">
          <cell r="A897">
            <v>15.81</v>
          </cell>
          <cell r="AE897">
            <v>244.88700714014422</v>
          </cell>
          <cell r="AH897">
            <v>209.91</v>
          </cell>
        </row>
        <row r="898">
          <cell r="A898">
            <v>15.82</v>
          </cell>
          <cell r="AE898">
            <v>159.3218644896173</v>
          </cell>
          <cell r="AH898">
            <v>213.84</v>
          </cell>
        </row>
        <row r="899">
          <cell r="A899">
            <v>15.83</v>
          </cell>
          <cell r="AE899">
            <v>172.15969813453074</v>
          </cell>
          <cell r="AH899">
            <v>216.15</v>
          </cell>
        </row>
        <row r="900">
          <cell r="A900">
            <v>15.84</v>
          </cell>
          <cell r="AE900">
            <v>199.95814561986805</v>
          </cell>
          <cell r="AH900">
            <v>222.58</v>
          </cell>
        </row>
        <row r="901">
          <cell r="A901">
            <v>15.85</v>
          </cell>
          <cell r="AE901">
            <v>199.9338646160339</v>
          </cell>
          <cell r="AH901">
            <v>222.61</v>
          </cell>
        </row>
        <row r="902">
          <cell r="A902">
            <v>15.86</v>
          </cell>
          <cell r="AE902">
            <v>201.30428115749052</v>
          </cell>
          <cell r="AH902">
            <v>221.39</v>
          </cell>
        </row>
        <row r="903">
          <cell r="A903">
            <v>15.87</v>
          </cell>
          <cell r="AE903">
            <v>212.29479233562608</v>
          </cell>
          <cell r="AH903">
            <v>222.46</v>
          </cell>
        </row>
        <row r="904">
          <cell r="A904">
            <v>15.88</v>
          </cell>
          <cell r="AE904">
            <v>219.27397622498859</v>
          </cell>
          <cell r="AH904">
            <v>223.68</v>
          </cell>
        </row>
        <row r="905">
          <cell r="A905">
            <v>15.89</v>
          </cell>
          <cell r="AE905">
            <v>219.24756558317395</v>
          </cell>
          <cell r="AH905">
            <v>223.7</v>
          </cell>
        </row>
        <row r="906">
          <cell r="A906">
            <v>15.9</v>
          </cell>
          <cell r="AE906">
            <v>149.95873549664066</v>
          </cell>
          <cell r="AH906">
            <v>198.31</v>
          </cell>
        </row>
        <row r="907">
          <cell r="A907">
            <v>15.91</v>
          </cell>
          <cell r="AE907">
            <v>149.94259476357939</v>
          </cell>
          <cell r="AH907">
            <v>198.34</v>
          </cell>
        </row>
        <row r="908">
          <cell r="A908">
            <v>15.92</v>
          </cell>
          <cell r="AE908">
            <v>217.57603839610056</v>
          </cell>
          <cell r="AH908">
            <v>216.6</v>
          </cell>
        </row>
        <row r="909">
          <cell r="A909">
            <v>15.93</v>
          </cell>
          <cell r="AE909">
            <v>218.67554650540728</v>
          </cell>
          <cell r="AH909">
            <v>217.47</v>
          </cell>
        </row>
        <row r="910">
          <cell r="A910">
            <v>15.94</v>
          </cell>
          <cell r="AE910">
            <v>215.54389879118489</v>
          </cell>
          <cell r="AH910">
            <v>219.52</v>
          </cell>
        </row>
        <row r="911">
          <cell r="A911">
            <v>15.95</v>
          </cell>
          <cell r="AE911">
            <v>215.51894556884932</v>
          </cell>
          <cell r="AH911">
            <v>219.54</v>
          </cell>
        </row>
        <row r="912">
          <cell r="A912">
            <v>15.96</v>
          </cell>
          <cell r="AE912">
            <v>212.76714656631401</v>
          </cell>
          <cell r="AH912">
            <v>219.7</v>
          </cell>
        </row>
        <row r="913">
          <cell r="A913">
            <v>15.97</v>
          </cell>
          <cell r="AE913">
            <v>206.50668592471754</v>
          </cell>
          <cell r="AH913">
            <v>220.65</v>
          </cell>
        </row>
        <row r="914">
          <cell r="A914">
            <v>15.98</v>
          </cell>
          <cell r="AE914">
            <v>202.44343982764428</v>
          </cell>
          <cell r="AH914">
            <v>221.1</v>
          </cell>
        </row>
        <row r="915">
          <cell r="A915">
            <v>15.99</v>
          </cell>
          <cell r="AE915">
            <v>191.81159790246463</v>
          </cell>
          <cell r="AH915">
            <v>219.56</v>
          </cell>
        </row>
        <row r="916">
          <cell r="A916">
            <v>16</v>
          </cell>
          <cell r="AE916">
            <v>191.78857346011165</v>
          </cell>
          <cell r="AH916">
            <v>219.58</v>
          </cell>
        </row>
        <row r="917">
          <cell r="A917">
            <v>16.010000000000002</v>
          </cell>
          <cell r="AE917">
            <v>187.69939902250505</v>
          </cell>
          <cell r="AH917">
            <v>219.49</v>
          </cell>
        </row>
        <row r="918">
          <cell r="A918">
            <v>16.02</v>
          </cell>
          <cell r="AE918">
            <v>183.94246883164308</v>
          </cell>
          <cell r="AH918">
            <v>219.85</v>
          </cell>
        </row>
        <row r="919">
          <cell r="A919">
            <v>16.03</v>
          </cell>
          <cell r="AE919">
            <v>176.70873572451961</v>
          </cell>
          <cell r="AH919">
            <v>226.11</v>
          </cell>
        </row>
        <row r="920">
          <cell r="A920">
            <v>16.04</v>
          </cell>
          <cell r="AE920">
            <v>172.51663769891604</v>
          </cell>
          <cell r="AH920">
            <v>229.18</v>
          </cell>
        </row>
        <row r="921">
          <cell r="A921">
            <v>16.05</v>
          </cell>
          <cell r="AE921">
            <v>171.042022184275</v>
          </cell>
          <cell r="AH921">
            <v>238.89</v>
          </cell>
        </row>
        <row r="922">
          <cell r="A922">
            <v>16.059999999999999</v>
          </cell>
          <cell r="AE922">
            <v>171.02027027344317</v>
          </cell>
          <cell r="AH922">
            <v>238.92</v>
          </cell>
        </row>
        <row r="923">
          <cell r="A923">
            <v>16.07</v>
          </cell>
          <cell r="AE923">
            <v>182.4317704994813</v>
          </cell>
          <cell r="AH923">
            <v>242.16</v>
          </cell>
        </row>
        <row r="924">
          <cell r="A924">
            <v>16.079999999999998</v>
          </cell>
          <cell r="AE924">
            <v>193.71696710335121</v>
          </cell>
          <cell r="AH924">
            <v>244.45</v>
          </cell>
        </row>
        <row r="925">
          <cell r="A925">
            <v>16.09</v>
          </cell>
          <cell r="AE925">
            <v>211.8534833639352</v>
          </cell>
          <cell r="AH925">
            <v>246.68</v>
          </cell>
        </row>
        <row r="926">
          <cell r="A926">
            <v>16.100000000000001</v>
          </cell>
          <cell r="AE926">
            <v>217.88712366435865</v>
          </cell>
          <cell r="AH926">
            <v>246.14</v>
          </cell>
        </row>
        <row r="927">
          <cell r="A927">
            <v>16.11</v>
          </cell>
          <cell r="AE927">
            <v>217.85895015857588</v>
          </cell>
          <cell r="AH927">
            <v>246.17</v>
          </cell>
        </row>
        <row r="928">
          <cell r="A928">
            <v>16.12</v>
          </cell>
          <cell r="AE928">
            <v>221.64738475397064</v>
          </cell>
          <cell r="AH928">
            <v>247.76</v>
          </cell>
        </row>
        <row r="929">
          <cell r="A929">
            <v>16.13</v>
          </cell>
          <cell r="AE929">
            <v>223.38248085216668</v>
          </cell>
          <cell r="AH929">
            <v>249.13</v>
          </cell>
        </row>
        <row r="930">
          <cell r="A930">
            <v>16.14</v>
          </cell>
          <cell r="AE930">
            <v>225.1141586071557</v>
          </cell>
          <cell r="AH930">
            <v>251.14</v>
          </cell>
        </row>
        <row r="931">
          <cell r="A931">
            <v>16.149999999999999</v>
          </cell>
          <cell r="AE931">
            <v>225.08497339941056</v>
          </cell>
          <cell r="AH931">
            <v>251.17</v>
          </cell>
        </row>
        <row r="932">
          <cell r="A932">
            <v>16.16</v>
          </cell>
          <cell r="AE932">
            <v>223.76079659205956</v>
          </cell>
          <cell r="AH932">
            <v>249.71</v>
          </cell>
        </row>
        <row r="933">
          <cell r="A933">
            <v>16.170000000000002</v>
          </cell>
          <cell r="AE933">
            <v>222.47052278547685</v>
          </cell>
          <cell r="AH933">
            <v>247.01</v>
          </cell>
        </row>
        <row r="934">
          <cell r="A934">
            <v>16.18</v>
          </cell>
          <cell r="AE934">
            <v>218.13859277647973</v>
          </cell>
          <cell r="AH934">
            <v>236.45</v>
          </cell>
        </row>
        <row r="935">
          <cell r="A935">
            <v>16.190000000000001</v>
          </cell>
          <cell r="AE935">
            <v>216.04715163617385</v>
          </cell>
          <cell r="AH935">
            <v>229.79</v>
          </cell>
        </row>
        <row r="936">
          <cell r="A936">
            <v>16.2</v>
          </cell>
          <cell r="AE936">
            <v>216.02157930334516</v>
          </cell>
          <cell r="AH936">
            <v>229.82</v>
          </cell>
        </row>
        <row r="937">
          <cell r="A937">
            <v>16.21</v>
          </cell>
          <cell r="AE937">
            <v>215.85759297074551</v>
          </cell>
          <cell r="AH937">
            <v>228.58</v>
          </cell>
        </row>
        <row r="938">
          <cell r="A938">
            <v>16.22</v>
          </cell>
          <cell r="AE938">
            <v>215.32968441378597</v>
          </cell>
          <cell r="AH938">
            <v>227.64</v>
          </cell>
        </row>
        <row r="939">
          <cell r="A939">
            <v>16.23</v>
          </cell>
          <cell r="AE939">
            <v>214.4058366484407</v>
          </cell>
          <cell r="AH939">
            <v>227.38</v>
          </cell>
        </row>
        <row r="940">
          <cell r="A940">
            <v>16.239999999999998</v>
          </cell>
          <cell r="AE940">
            <v>208.9962672276246</v>
          </cell>
          <cell r="AH940">
            <v>226.5</v>
          </cell>
        </row>
        <row r="941">
          <cell r="A941">
            <v>16.25</v>
          </cell>
          <cell r="AE941">
            <v>208.9711119928092</v>
          </cell>
          <cell r="AH941">
            <v>226.52</v>
          </cell>
        </row>
        <row r="942">
          <cell r="A942">
            <v>16.260000000000002</v>
          </cell>
          <cell r="AE942">
            <v>205.9717972070508</v>
          </cell>
          <cell r="AH942">
            <v>226.11</v>
          </cell>
        </row>
        <row r="943">
          <cell r="A943">
            <v>16.27</v>
          </cell>
          <cell r="AE943">
            <v>202.24231863646148</v>
          </cell>
          <cell r="AH943">
            <v>225.42</v>
          </cell>
        </row>
        <row r="944">
          <cell r="A944">
            <v>16.28</v>
          </cell>
          <cell r="AE944">
            <v>195.40089313656665</v>
          </cell>
          <cell r="AH944">
            <v>224.22</v>
          </cell>
        </row>
        <row r="945">
          <cell r="A945">
            <v>16.29</v>
          </cell>
          <cell r="AE945">
            <v>191.64235444598668</v>
          </cell>
          <cell r="AH945">
            <v>223.71</v>
          </cell>
        </row>
        <row r="946">
          <cell r="A946">
            <v>16.3</v>
          </cell>
          <cell r="AE946">
            <v>175.1460052335562</v>
          </cell>
          <cell r="AH946">
            <v>220.69</v>
          </cell>
        </row>
        <row r="947">
          <cell r="A947">
            <v>16.309999999999999</v>
          </cell>
          <cell r="AE947">
            <v>175.12515828027841</v>
          </cell>
          <cell r="AH947">
            <v>220.72</v>
          </cell>
        </row>
        <row r="948">
          <cell r="A948">
            <v>16.32</v>
          </cell>
          <cell r="AE948">
            <v>168.77181839603958</v>
          </cell>
          <cell r="AH948">
            <v>219.32</v>
          </cell>
        </row>
        <row r="949">
          <cell r="A949">
            <v>16.329999999999998</v>
          </cell>
          <cell r="AE949">
            <v>160.83008063275062</v>
          </cell>
          <cell r="AH949">
            <v>217.92</v>
          </cell>
        </row>
        <row r="950">
          <cell r="A950">
            <v>16.34</v>
          </cell>
          <cell r="AE950">
            <v>154.39870730426057</v>
          </cell>
          <cell r="AH950">
            <v>216.63</v>
          </cell>
        </row>
        <row r="951">
          <cell r="A951">
            <v>16.350000000000001</v>
          </cell>
          <cell r="AE951">
            <v>250.48197166458539</v>
          </cell>
          <cell r="AH951">
            <v>213.58</v>
          </cell>
        </row>
        <row r="952">
          <cell r="A952">
            <v>16.36</v>
          </cell>
          <cell r="AE952">
            <v>242.83148199079574</v>
          </cell>
          <cell r="AH952">
            <v>213.05</v>
          </cell>
        </row>
        <row r="953">
          <cell r="A953">
            <v>16.37</v>
          </cell>
          <cell r="AE953">
            <v>218.10055624273741</v>
          </cell>
          <cell r="AH953">
            <v>214.11</v>
          </cell>
        </row>
        <row r="954">
          <cell r="A954">
            <v>16.38</v>
          </cell>
          <cell r="AE954">
            <v>218.11413487813147</v>
          </cell>
          <cell r="AH954">
            <v>214.14</v>
          </cell>
        </row>
        <row r="955">
          <cell r="A955">
            <v>16.39</v>
          </cell>
          <cell r="AE955">
            <v>210.37245530408123</v>
          </cell>
          <cell r="AH955">
            <v>214.01</v>
          </cell>
        </row>
        <row r="956">
          <cell r="A956">
            <v>16.399999999999999</v>
          </cell>
          <cell r="AE956">
            <v>203.44353770240397</v>
          </cell>
          <cell r="AH956">
            <v>213.71</v>
          </cell>
        </row>
        <row r="957">
          <cell r="A957">
            <v>16.41</v>
          </cell>
          <cell r="AE957">
            <v>196.47566580515323</v>
          </cell>
          <cell r="AH957">
            <v>212.36</v>
          </cell>
        </row>
        <row r="958">
          <cell r="A958">
            <v>16.420000000000002</v>
          </cell>
          <cell r="AE958">
            <v>193.99043280953217</v>
          </cell>
          <cell r="AH958">
            <v>211.8</v>
          </cell>
        </row>
        <row r="959">
          <cell r="A959">
            <v>16.43</v>
          </cell>
          <cell r="AE959">
            <v>191.32699856013352</v>
          </cell>
          <cell r="AH959">
            <v>209.24</v>
          </cell>
        </row>
        <row r="960">
          <cell r="A960">
            <v>16.440000000000001</v>
          </cell>
          <cell r="AE960">
            <v>191.34377885194982</v>
          </cell>
          <cell r="AH960">
            <v>209.27</v>
          </cell>
        </row>
        <row r="961">
          <cell r="A961">
            <v>16.45</v>
          </cell>
          <cell r="AE961">
            <v>192.56658606371235</v>
          </cell>
          <cell r="AH961">
            <v>208.43</v>
          </cell>
        </row>
        <row r="962">
          <cell r="A962">
            <v>16.46</v>
          </cell>
          <cell r="AE962">
            <v>194.72543083147531</v>
          </cell>
          <cell r="AH962">
            <v>207.97</v>
          </cell>
        </row>
        <row r="963">
          <cell r="A963">
            <v>16.47</v>
          </cell>
          <cell r="AE963">
            <v>199.54885358406688</v>
          </cell>
          <cell r="AH963">
            <v>207.39</v>
          </cell>
        </row>
        <row r="964">
          <cell r="A964">
            <v>16.48</v>
          </cell>
          <cell r="AE964">
            <v>201.01983143024833</v>
          </cell>
          <cell r="AH964">
            <v>207.14</v>
          </cell>
        </row>
        <row r="965">
          <cell r="A965">
            <v>16.489999999999998</v>
          </cell>
          <cell r="AE965">
            <v>203.90017410826425</v>
          </cell>
          <cell r="AH965">
            <v>206.08</v>
          </cell>
        </row>
        <row r="966">
          <cell r="A966">
            <v>16.5</v>
          </cell>
          <cell r="AE966">
            <v>203.91402425514181</v>
          </cell>
          <cell r="AH966">
            <v>206.11</v>
          </cell>
        </row>
        <row r="967">
          <cell r="A967">
            <v>16.510000000000002</v>
          </cell>
          <cell r="AE967">
            <v>203.77384579193853</v>
          </cell>
          <cell r="AH967">
            <v>203.85</v>
          </cell>
        </row>
        <row r="968">
          <cell r="A968">
            <v>16.52</v>
          </cell>
          <cell r="AE968">
            <v>210.40742490035908</v>
          </cell>
          <cell r="AH968">
            <v>204.62</v>
          </cell>
        </row>
        <row r="969">
          <cell r="A969">
            <v>16.53</v>
          </cell>
          <cell r="AE969">
            <v>196.20517227330379</v>
          </cell>
          <cell r="AH969">
            <v>197.1</v>
          </cell>
        </row>
        <row r="970">
          <cell r="A970">
            <v>16.54</v>
          </cell>
          <cell r="AE970">
            <v>196.22067956699374</v>
          </cell>
          <cell r="AH970">
            <v>197.13</v>
          </cell>
        </row>
        <row r="971">
          <cell r="A971">
            <v>16.55</v>
          </cell>
          <cell r="AE971">
            <v>195.72291080696368</v>
          </cell>
          <cell r="AH971">
            <v>194.23</v>
          </cell>
        </row>
        <row r="972">
          <cell r="A972">
            <v>16.559999999999999</v>
          </cell>
          <cell r="AE972">
            <v>194.43421569617999</v>
          </cell>
          <cell r="AH972">
            <v>193</v>
          </cell>
        </row>
        <row r="973">
          <cell r="A973">
            <v>16.57</v>
          </cell>
          <cell r="AE973">
            <v>193.98361726473181</v>
          </cell>
          <cell r="AH973">
            <v>191.18</v>
          </cell>
        </row>
        <row r="974">
          <cell r="A974">
            <v>16.579999999999998</v>
          </cell>
          <cell r="AE974">
            <v>193.93899186002042</v>
          </cell>
          <cell r="AH974">
            <v>190.51</v>
          </cell>
        </row>
        <row r="975">
          <cell r="A975">
            <v>16.59</v>
          </cell>
          <cell r="AE975">
            <v>191.28969512706797</v>
          </cell>
          <cell r="AH975">
            <v>187.88</v>
          </cell>
        </row>
        <row r="976">
          <cell r="A976">
            <v>16.600000000000001</v>
          </cell>
          <cell r="AE976">
            <v>191.30475608137536</v>
          </cell>
          <cell r="AH976">
            <v>187.91</v>
          </cell>
        </row>
        <row r="977">
          <cell r="A977">
            <v>16.61</v>
          </cell>
          <cell r="AE977">
            <v>190.20041776555954</v>
          </cell>
          <cell r="AH977">
            <v>185.47</v>
          </cell>
        </row>
        <row r="978">
          <cell r="A978">
            <v>16.62</v>
          </cell>
          <cell r="AE978">
            <v>187.5316971648314</v>
          </cell>
          <cell r="AH978">
            <v>183.08</v>
          </cell>
        </row>
        <row r="979">
          <cell r="A979">
            <v>16.63</v>
          </cell>
          <cell r="AE979">
            <v>182.95050082319747</v>
          </cell>
          <cell r="AH979">
            <v>181.47</v>
          </cell>
        </row>
        <row r="980">
          <cell r="A980">
            <v>16.64</v>
          </cell>
          <cell r="AE980">
            <v>174.07290432999278</v>
          </cell>
          <cell r="AH980">
            <v>179.14</v>
          </cell>
        </row>
        <row r="981">
          <cell r="A981">
            <v>16.649999999999999</v>
          </cell>
          <cell r="AE981">
            <v>171.23226905919614</v>
          </cell>
          <cell r="AH981">
            <v>178.31</v>
          </cell>
        </row>
        <row r="982">
          <cell r="A982">
            <v>16.66</v>
          </cell>
          <cell r="AE982">
            <v>170.35497392523806</v>
          </cell>
          <cell r="AH982">
            <v>176.08</v>
          </cell>
        </row>
        <row r="983">
          <cell r="A983">
            <v>16.670000000000002</v>
          </cell>
          <cell r="AE983">
            <v>170.36976500241303</v>
          </cell>
          <cell r="AH983">
            <v>176.1</v>
          </cell>
        </row>
        <row r="984">
          <cell r="A984">
            <v>16.68</v>
          </cell>
          <cell r="AE984">
            <v>172.47185031612258</v>
          </cell>
          <cell r="AH984">
            <v>176</v>
          </cell>
        </row>
        <row r="985">
          <cell r="A985">
            <v>16.690000000000001</v>
          </cell>
          <cell r="AE985">
            <v>175.71822560889089</v>
          </cell>
          <cell r="AH985">
            <v>177.98</v>
          </cell>
        </row>
        <row r="986">
          <cell r="A986">
            <v>16.7</v>
          </cell>
          <cell r="AE986">
            <v>182.89514740648838</v>
          </cell>
          <cell r="AH986">
            <v>180.4</v>
          </cell>
        </row>
        <row r="987">
          <cell r="A987">
            <v>16.71</v>
          </cell>
          <cell r="AE987">
            <v>185.83735494841324</v>
          </cell>
          <cell r="AH987">
            <v>180.91</v>
          </cell>
        </row>
        <row r="988">
          <cell r="A988">
            <v>16.72</v>
          </cell>
          <cell r="AE988">
            <v>194.54151472504742</v>
          </cell>
          <cell r="AH988">
            <v>184.43</v>
          </cell>
        </row>
        <row r="989">
          <cell r="A989">
            <v>16.73</v>
          </cell>
          <cell r="AE989">
            <v>194.55560660018918</v>
          </cell>
          <cell r="AH989">
            <v>184.45</v>
          </cell>
        </row>
        <row r="990">
          <cell r="A990">
            <v>16.739999999999998</v>
          </cell>
          <cell r="AE990">
            <v>198.34109322649752</v>
          </cell>
          <cell r="AH990">
            <v>186.9</v>
          </cell>
        </row>
        <row r="991">
          <cell r="A991">
            <v>16.75</v>
          </cell>
          <cell r="AE991">
            <v>205.31460302053799</v>
          </cell>
          <cell r="AH991">
            <v>190.43</v>
          </cell>
        </row>
        <row r="992">
          <cell r="A992">
            <v>16.760000000000002</v>
          </cell>
          <cell r="AE992">
            <v>208.22105726478182</v>
          </cell>
          <cell r="AH992">
            <v>191.09</v>
          </cell>
        </row>
        <row r="993">
          <cell r="A993">
            <v>16.77</v>
          </cell>
          <cell r="AE993">
            <v>205.17406670210804</v>
          </cell>
          <cell r="AH993">
            <v>187.76</v>
          </cell>
        </row>
        <row r="994">
          <cell r="A994">
            <v>16.78</v>
          </cell>
          <cell r="AE994">
            <v>205.18779103433141</v>
          </cell>
          <cell r="AH994">
            <v>187.78</v>
          </cell>
        </row>
        <row r="995">
          <cell r="A995">
            <v>16.79</v>
          </cell>
          <cell r="AE995">
            <v>202.75756753801161</v>
          </cell>
          <cell r="AH995">
            <v>186.09</v>
          </cell>
        </row>
        <row r="996">
          <cell r="A996">
            <v>16.8</v>
          </cell>
          <cell r="AE996">
            <v>200.99816954304603</v>
          </cell>
          <cell r="AH996">
            <v>185.56</v>
          </cell>
        </row>
        <row r="997">
          <cell r="A997">
            <v>16.809999999999999</v>
          </cell>
          <cell r="AE997">
            <v>205.21402666765951</v>
          </cell>
          <cell r="AH997">
            <v>187.71</v>
          </cell>
        </row>
        <row r="998">
          <cell r="A998">
            <v>16.82</v>
          </cell>
          <cell r="AE998">
            <v>207.92704177091898</v>
          </cell>
          <cell r="AH998">
            <v>189.64</v>
          </cell>
        </row>
        <row r="999">
          <cell r="A999">
            <v>16.829999999999998</v>
          </cell>
          <cell r="AE999">
            <v>214.11709638803424</v>
          </cell>
          <cell r="AH999">
            <v>190.79</v>
          </cell>
        </row>
        <row r="1000">
          <cell r="A1000">
            <v>16.84</v>
          </cell>
          <cell r="AE1000">
            <v>214.1288883644429</v>
          </cell>
          <cell r="AH1000">
            <v>190.81</v>
          </cell>
        </row>
        <row r="1001">
          <cell r="A1001">
            <v>16.850000000000001</v>
          </cell>
          <cell r="AE1001">
            <v>216.13208077076149</v>
          </cell>
          <cell r="AH1001">
            <v>191.88</v>
          </cell>
        </row>
        <row r="1002">
          <cell r="A1002">
            <v>16.86</v>
          </cell>
          <cell r="AE1002">
            <v>220.27088881020074</v>
          </cell>
          <cell r="AH1002">
            <v>193.48</v>
          </cell>
        </row>
        <row r="1003">
          <cell r="A1003">
            <v>16.87</v>
          </cell>
          <cell r="AE1003">
            <v>234.01751920667982</v>
          </cell>
          <cell r="AH1003">
            <v>198.52</v>
          </cell>
        </row>
        <row r="1004">
          <cell r="A1004">
            <v>16.88</v>
          </cell>
          <cell r="AE1004">
            <v>234.02883950927912</v>
          </cell>
          <cell r="AH1004">
            <v>198.54</v>
          </cell>
        </row>
        <row r="1005">
          <cell r="A1005">
            <v>16.89</v>
          </cell>
          <cell r="AE1005">
            <v>135.96865532327169</v>
          </cell>
          <cell r="AH1005">
            <v>200.42</v>
          </cell>
        </row>
        <row r="1006">
          <cell r="A1006">
            <v>16.899999999999999</v>
          </cell>
          <cell r="AE1006">
            <v>137.57985881004691</v>
          </cell>
          <cell r="AH1006">
            <v>195.11</v>
          </cell>
        </row>
        <row r="1007">
          <cell r="A1007">
            <v>16.91</v>
          </cell>
          <cell r="AE1007">
            <v>137.5913486358437</v>
          </cell>
          <cell r="AH1007">
            <v>195.13</v>
          </cell>
        </row>
        <row r="1008">
          <cell r="A1008">
            <v>16.920000000000002</v>
          </cell>
          <cell r="AE1008">
            <v>134.58560110989418</v>
          </cell>
          <cell r="AH1008">
            <v>193.39</v>
          </cell>
        </row>
        <row r="1009">
          <cell r="A1009">
            <v>16.93</v>
          </cell>
          <cell r="AE1009">
            <v>129.09147787606699</v>
          </cell>
          <cell r="AH1009">
            <v>189.88</v>
          </cell>
        </row>
        <row r="1010">
          <cell r="A1010">
            <v>16.940000000000001</v>
          </cell>
          <cell r="AE1010">
            <v>127.27159024837594</v>
          </cell>
          <cell r="AH1010">
            <v>189.22</v>
          </cell>
        </row>
        <row r="1011">
          <cell r="A1011">
            <v>16.95</v>
          </cell>
          <cell r="AE1011">
            <v>218.95102937001715</v>
          </cell>
          <cell r="AH1011">
            <v>191.8</v>
          </cell>
        </row>
        <row r="1012">
          <cell r="A1012">
            <v>16.96</v>
          </cell>
          <cell r="AE1012">
            <v>218.96311651189308</v>
          </cell>
          <cell r="AH1012">
            <v>191.83</v>
          </cell>
        </row>
        <row r="1013">
          <cell r="A1013">
            <v>16.97</v>
          </cell>
          <cell r="AE1013">
            <v>215.94324174700526</v>
          </cell>
          <cell r="AH1013">
            <v>194.1</v>
          </cell>
        </row>
        <row r="1014">
          <cell r="A1014">
            <v>16.98</v>
          </cell>
          <cell r="AE1014">
            <v>214.45358700839031</v>
          </cell>
          <cell r="AH1014">
            <v>199.45</v>
          </cell>
        </row>
        <row r="1015">
          <cell r="A1015">
            <v>16.989999999999998</v>
          </cell>
          <cell r="AE1015">
            <v>213.82060155489887</v>
          </cell>
          <cell r="AH1015">
            <v>201.74</v>
          </cell>
        </row>
        <row r="1016">
          <cell r="A1016">
            <v>17</v>
          </cell>
          <cell r="AE1016">
            <v>212.03867949402851</v>
          </cell>
          <cell r="AH1016">
            <v>203.59</v>
          </cell>
        </row>
        <row r="1017">
          <cell r="A1017">
            <v>17.010000000000002</v>
          </cell>
          <cell r="AE1017">
            <v>212.05187559392422</v>
          </cell>
          <cell r="AH1017">
            <v>203.62</v>
          </cell>
        </row>
        <row r="1018">
          <cell r="A1018">
            <v>17.02</v>
          </cell>
          <cell r="AE1018">
            <v>206.60493408951655</v>
          </cell>
          <cell r="AH1018">
            <v>198.34</v>
          </cell>
        </row>
        <row r="1019">
          <cell r="A1019">
            <v>17.03</v>
          </cell>
          <cell r="AE1019">
            <v>204.15859325895266</v>
          </cell>
          <cell r="AH1019">
            <v>196.11</v>
          </cell>
        </row>
        <row r="1020">
          <cell r="A1020">
            <v>17.04</v>
          </cell>
          <cell r="AE1020">
            <v>198.50899360993961</v>
          </cell>
          <cell r="AH1020">
            <v>190.84</v>
          </cell>
        </row>
        <row r="1021">
          <cell r="A1021">
            <v>17.05</v>
          </cell>
          <cell r="AE1021">
            <v>198.52334937540147</v>
          </cell>
          <cell r="AH1021">
            <v>190.86</v>
          </cell>
        </row>
        <row r="1022">
          <cell r="A1022">
            <v>17.059999999999999</v>
          </cell>
          <cell r="AE1022">
            <v>200.30746649188907</v>
          </cell>
          <cell r="AH1022">
            <v>190.97</v>
          </cell>
        </row>
        <row r="1023">
          <cell r="A1023">
            <v>17.07</v>
          </cell>
          <cell r="AE1023">
            <v>208.26115210770163</v>
          </cell>
          <cell r="AH1023">
            <v>193.35</v>
          </cell>
        </row>
        <row r="1024">
          <cell r="A1024">
            <v>17.079999999999998</v>
          </cell>
          <cell r="AE1024">
            <v>134.55618827287671</v>
          </cell>
          <cell r="AH1024">
            <v>200.61</v>
          </cell>
        </row>
        <row r="1025">
          <cell r="A1025">
            <v>17.09</v>
          </cell>
          <cell r="AE1025">
            <v>134.54283739145737</v>
          </cell>
          <cell r="AH1025">
            <v>200.63</v>
          </cell>
        </row>
        <row r="1026">
          <cell r="A1026">
            <v>17.100000000000001</v>
          </cell>
          <cell r="AE1026">
            <v>157.45763260250166</v>
          </cell>
          <cell r="AH1026">
            <v>207.42</v>
          </cell>
        </row>
        <row r="1027">
          <cell r="A1027">
            <v>17.11</v>
          </cell>
          <cell r="AE1027">
            <v>169.23849036660229</v>
          </cell>
          <cell r="AH1027">
            <v>210.73</v>
          </cell>
        </row>
        <row r="1028">
          <cell r="A1028">
            <v>17.12</v>
          </cell>
          <cell r="AE1028">
            <v>194.49631821027489</v>
          </cell>
          <cell r="AH1028">
            <v>219.64</v>
          </cell>
        </row>
        <row r="1029">
          <cell r="A1029">
            <v>17.13</v>
          </cell>
          <cell r="AE1029">
            <v>194.47562591166729</v>
          </cell>
          <cell r="AH1029">
            <v>219.66</v>
          </cell>
        </row>
        <row r="1030">
          <cell r="A1030">
            <v>17.14</v>
          </cell>
          <cell r="AE1030">
            <v>197.03810871819493</v>
          </cell>
          <cell r="AH1030">
            <v>220.77</v>
          </cell>
        </row>
        <row r="1031">
          <cell r="A1031">
            <v>17.149999999999999</v>
          </cell>
          <cell r="AE1031">
            <v>199.6465445536075</v>
          </cell>
          <cell r="AH1031">
            <v>221.06</v>
          </cell>
        </row>
        <row r="1032">
          <cell r="A1032">
            <v>17.16</v>
          </cell>
          <cell r="AE1032">
            <v>194.8926626455418</v>
          </cell>
          <cell r="AH1032">
            <v>214.66</v>
          </cell>
        </row>
        <row r="1033">
          <cell r="A1033">
            <v>17.170000000000002</v>
          </cell>
          <cell r="AE1033">
            <v>194.87194168141852</v>
          </cell>
          <cell r="AH1033">
            <v>214.68</v>
          </cell>
        </row>
        <row r="1034">
          <cell r="A1034">
            <v>17.18</v>
          </cell>
          <cell r="AE1034">
            <v>197.34920760173063</v>
          </cell>
          <cell r="AH1034">
            <v>212.99</v>
          </cell>
        </row>
        <row r="1035">
          <cell r="A1035">
            <v>17.190000000000001</v>
          </cell>
          <cell r="AE1035">
            <v>194.11579119359078</v>
          </cell>
          <cell r="AH1035">
            <v>211.82</v>
          </cell>
        </row>
        <row r="1036">
          <cell r="A1036">
            <v>17.2</v>
          </cell>
          <cell r="AE1036">
            <v>185.54717396578553</v>
          </cell>
          <cell r="AH1036">
            <v>208.56</v>
          </cell>
        </row>
        <row r="1037">
          <cell r="A1037">
            <v>17.21</v>
          </cell>
          <cell r="AE1037">
            <v>185.52839773637402</v>
          </cell>
          <cell r="AH1037">
            <v>208.58</v>
          </cell>
        </row>
        <row r="1038">
          <cell r="A1038">
            <v>17.22</v>
          </cell>
          <cell r="AE1038">
            <v>176.20999432676652</v>
          </cell>
          <cell r="AH1038">
            <v>207.02</v>
          </cell>
        </row>
        <row r="1039">
          <cell r="A1039">
            <v>17.23</v>
          </cell>
          <cell r="AE1039">
            <v>171.80250168915308</v>
          </cell>
          <cell r="AH1039">
            <v>206.89</v>
          </cell>
        </row>
        <row r="1040">
          <cell r="A1040">
            <v>17.239999999999998</v>
          </cell>
          <cell r="AE1040">
            <v>157.41699403386252</v>
          </cell>
          <cell r="AH1040">
            <v>208.43</v>
          </cell>
        </row>
        <row r="1041">
          <cell r="A1041">
            <v>17.25</v>
          </cell>
          <cell r="AE1041">
            <v>157.39989003919476</v>
          </cell>
          <cell r="AH1041">
            <v>208.45</v>
          </cell>
        </row>
        <row r="1042">
          <cell r="A1042">
            <v>17.260000000000002</v>
          </cell>
          <cell r="AE1042">
            <v>151.50455887676671</v>
          </cell>
          <cell r="AH1042">
            <v>208.43</v>
          </cell>
        </row>
        <row r="1043">
          <cell r="A1043">
            <v>17.27</v>
          </cell>
          <cell r="AE1043">
            <v>146.57142134616922</v>
          </cell>
          <cell r="AH1043">
            <v>208.49</v>
          </cell>
        </row>
        <row r="1044">
          <cell r="A1044">
            <v>17.28</v>
          </cell>
          <cell r="AE1044">
            <v>141.37076795580347</v>
          </cell>
          <cell r="AH1044">
            <v>209.31</v>
          </cell>
        </row>
        <row r="1045">
          <cell r="A1045">
            <v>17.29</v>
          </cell>
          <cell r="AE1045">
            <v>238.6322555487761</v>
          </cell>
          <cell r="AH1045">
            <v>213.35</v>
          </cell>
        </row>
        <row r="1046">
          <cell r="A1046">
            <v>17.3</v>
          </cell>
          <cell r="AE1046">
            <v>236.13395108630974</v>
          </cell>
          <cell r="AH1046">
            <v>216.14</v>
          </cell>
        </row>
        <row r="1047">
          <cell r="A1047">
            <v>17.309999999999999</v>
          </cell>
          <cell r="AE1047">
            <v>239.25297101866934</v>
          </cell>
          <cell r="AH1047">
            <v>221.26</v>
          </cell>
        </row>
        <row r="1048">
          <cell r="A1048">
            <v>17.32</v>
          </cell>
          <cell r="AE1048">
            <v>239.26586076530174</v>
          </cell>
          <cell r="AH1048">
            <v>221.29</v>
          </cell>
        </row>
        <row r="1049">
          <cell r="A1049">
            <v>17.329999999999998</v>
          </cell>
          <cell r="AE1049">
            <v>242.06939882265058</v>
          </cell>
          <cell r="AH1049">
            <v>222.43</v>
          </cell>
        </row>
        <row r="1050">
          <cell r="A1050">
            <v>17.34</v>
          </cell>
          <cell r="AE1050">
            <v>240.29271365530835</v>
          </cell>
          <cell r="AH1050">
            <v>221.69</v>
          </cell>
        </row>
        <row r="1051">
          <cell r="A1051">
            <v>17.350000000000001</v>
          </cell>
          <cell r="AE1051">
            <v>232.87073527112415</v>
          </cell>
          <cell r="AH1051">
            <v>218.85</v>
          </cell>
        </row>
        <row r="1052">
          <cell r="A1052">
            <v>17.36</v>
          </cell>
          <cell r="AE1052">
            <v>232.88532719188905</v>
          </cell>
          <cell r="AH1052">
            <v>218.88</v>
          </cell>
        </row>
        <row r="1053">
          <cell r="A1053">
            <v>17.37</v>
          </cell>
          <cell r="AE1053">
            <v>222.49557660279157</v>
          </cell>
          <cell r="AH1053">
            <v>214.58</v>
          </cell>
        </row>
        <row r="1054">
          <cell r="A1054">
            <v>17.38</v>
          </cell>
          <cell r="AE1054">
            <v>218.06219202600474</v>
          </cell>
          <cell r="AH1054">
            <v>212.45</v>
          </cell>
        </row>
        <row r="1055">
          <cell r="A1055">
            <v>17.39</v>
          </cell>
          <cell r="AE1055">
            <v>207.15854059454455</v>
          </cell>
          <cell r="AH1055">
            <v>207.41</v>
          </cell>
        </row>
        <row r="1056">
          <cell r="A1056">
            <v>17.399999999999999</v>
          </cell>
          <cell r="AE1056">
            <v>207.17408873696073</v>
          </cell>
          <cell r="AH1056">
            <v>207.44</v>
          </cell>
        </row>
        <row r="1057">
          <cell r="A1057">
            <v>17.41</v>
          </cell>
          <cell r="AE1057">
            <v>196.23591852605583</v>
          </cell>
          <cell r="AH1057">
            <v>202.37</v>
          </cell>
        </row>
        <row r="1058">
          <cell r="A1058">
            <v>17.420000000000002</v>
          </cell>
          <cell r="AE1058">
            <v>192.14652873868337</v>
          </cell>
          <cell r="AH1058">
            <v>200.71</v>
          </cell>
        </row>
        <row r="1059">
          <cell r="A1059">
            <v>17.43</v>
          </cell>
          <cell r="AE1059">
            <v>184.63012517267038</v>
          </cell>
          <cell r="AH1059">
            <v>197.76</v>
          </cell>
        </row>
        <row r="1060">
          <cell r="A1060">
            <v>17.440000000000001</v>
          </cell>
          <cell r="AE1060">
            <v>184.64632133729421</v>
          </cell>
          <cell r="AH1060">
            <v>197.79</v>
          </cell>
        </row>
        <row r="1061">
          <cell r="A1061">
            <v>17.45</v>
          </cell>
          <cell r="AE1061">
            <v>182.89679426566207</v>
          </cell>
          <cell r="AH1061">
            <v>195.92</v>
          </cell>
        </row>
        <row r="1062">
          <cell r="A1062">
            <v>17.46</v>
          </cell>
          <cell r="AE1062">
            <v>181.49381978599487</v>
          </cell>
          <cell r="AH1062">
            <v>194.73</v>
          </cell>
        </row>
        <row r="1063">
          <cell r="A1063">
            <v>17.47</v>
          </cell>
          <cell r="AE1063">
            <v>178.85229757015307</v>
          </cell>
          <cell r="AH1063">
            <v>190.24</v>
          </cell>
        </row>
        <row r="1064">
          <cell r="A1064">
            <v>17.48</v>
          </cell>
          <cell r="AE1064">
            <v>178.87044626829015</v>
          </cell>
          <cell r="AH1064">
            <v>190.26</v>
          </cell>
        </row>
        <row r="1065">
          <cell r="A1065">
            <v>17.489999999999998</v>
          </cell>
          <cell r="AE1065">
            <v>174.13897208963462</v>
          </cell>
          <cell r="AH1065">
            <v>185.99</v>
          </cell>
        </row>
        <row r="1066">
          <cell r="A1066">
            <v>17.5</v>
          </cell>
          <cell r="AE1066">
            <v>171.17002415761635</v>
          </cell>
          <cell r="AH1066">
            <v>183.57</v>
          </cell>
        </row>
        <row r="1067">
          <cell r="A1067">
            <v>17.510000000000002</v>
          </cell>
          <cell r="AE1067">
            <v>162.26879257148596</v>
          </cell>
          <cell r="AH1067">
            <v>176.99</v>
          </cell>
        </row>
        <row r="1068">
          <cell r="A1068">
            <v>17.52</v>
          </cell>
          <cell r="AE1068">
            <v>162.28728603873657</v>
          </cell>
          <cell r="AH1068">
            <v>177.01</v>
          </cell>
        </row>
        <row r="1069">
          <cell r="A1069">
            <v>17.53</v>
          </cell>
          <cell r="AE1069">
            <v>163.04176262843171</v>
          </cell>
          <cell r="AH1069">
            <v>176.68</v>
          </cell>
        </row>
        <row r="1070">
          <cell r="A1070">
            <v>17.54</v>
          </cell>
          <cell r="AE1070">
            <v>164.56382158113178</v>
          </cell>
          <cell r="AH1070">
            <v>176.9</v>
          </cell>
        </row>
        <row r="1071">
          <cell r="A1071">
            <v>17.55</v>
          </cell>
          <cell r="AE1071">
            <v>166.82292527082834</v>
          </cell>
          <cell r="AH1071">
            <v>177.34</v>
          </cell>
        </row>
        <row r="1072">
          <cell r="A1072">
            <v>17.559999999999999</v>
          </cell>
          <cell r="AE1072">
            <v>168.65518763348459</v>
          </cell>
          <cell r="AH1072">
            <v>177.4</v>
          </cell>
        </row>
        <row r="1073">
          <cell r="A1073">
            <v>17.57</v>
          </cell>
          <cell r="AE1073">
            <v>169.98539034140254</v>
          </cell>
          <cell r="AH1073">
            <v>176.04</v>
          </cell>
        </row>
        <row r="1074">
          <cell r="A1074">
            <v>17.579999999999998</v>
          </cell>
          <cell r="AE1074">
            <v>171.00583725499169</v>
          </cell>
          <cell r="AH1074">
            <v>175.28</v>
          </cell>
        </row>
        <row r="1075">
          <cell r="A1075">
            <v>17.59</v>
          </cell>
          <cell r="AE1075">
            <v>173.69095195380214</v>
          </cell>
          <cell r="AH1075">
            <v>173.51</v>
          </cell>
        </row>
        <row r="1076">
          <cell r="A1076">
            <v>17.600000000000001</v>
          </cell>
          <cell r="AE1076">
            <v>173.7077391890854</v>
          </cell>
          <cell r="AH1076">
            <v>173.53</v>
          </cell>
        </row>
        <row r="1077">
          <cell r="A1077">
            <v>17.61</v>
          </cell>
          <cell r="AE1077">
            <v>184.57318708954506</v>
          </cell>
          <cell r="AH1077">
            <v>176.75</v>
          </cell>
        </row>
        <row r="1078">
          <cell r="A1078">
            <v>17.62</v>
          </cell>
          <cell r="AE1078">
            <v>193.221266829158</v>
          </cell>
          <cell r="AH1078">
            <v>179.62</v>
          </cell>
        </row>
        <row r="1079">
          <cell r="A1079">
            <v>17.63</v>
          </cell>
          <cell r="AE1079">
            <v>207.288361429292</v>
          </cell>
          <cell r="AH1079">
            <v>183.36</v>
          </cell>
        </row>
        <row r="1080">
          <cell r="A1080">
            <v>17.64</v>
          </cell>
          <cell r="AE1080">
            <v>207.30149763845344</v>
          </cell>
          <cell r="AH1080">
            <v>183.38</v>
          </cell>
        </row>
        <row r="1081">
          <cell r="A1081">
            <v>17.649999999999999</v>
          </cell>
          <cell r="AE1081">
            <v>206.49378968847026</v>
          </cell>
          <cell r="AH1081">
            <v>183.17</v>
          </cell>
        </row>
        <row r="1082">
          <cell r="A1082">
            <v>17.66</v>
          </cell>
          <cell r="AE1082">
            <v>201.80012087449953</v>
          </cell>
          <cell r="AH1082">
            <v>181.48</v>
          </cell>
        </row>
        <row r="1083">
          <cell r="A1083">
            <v>17.670000000000002</v>
          </cell>
          <cell r="AE1083">
            <v>195.83738551647122</v>
          </cell>
          <cell r="AH1083">
            <v>180.18</v>
          </cell>
        </row>
        <row r="1084">
          <cell r="A1084">
            <v>17.68</v>
          </cell>
          <cell r="AE1084">
            <v>197.71242916348942</v>
          </cell>
          <cell r="AH1084">
            <v>185.06</v>
          </cell>
        </row>
        <row r="1085">
          <cell r="A1085">
            <v>17.690000000000001</v>
          </cell>
          <cell r="AE1085">
            <v>201.05234775974026</v>
          </cell>
          <cell r="AH1085">
            <v>186.3</v>
          </cell>
        </row>
        <row r="1086">
          <cell r="A1086">
            <v>17.7</v>
          </cell>
          <cell r="AE1086">
            <v>211.94311570007915</v>
          </cell>
          <cell r="AH1086">
            <v>188</v>
          </cell>
        </row>
        <row r="1087">
          <cell r="A1087">
            <v>17.71</v>
          </cell>
          <cell r="AE1087">
            <v>211.95511612242785</v>
          </cell>
          <cell r="AH1087">
            <v>188.03</v>
          </cell>
        </row>
        <row r="1088">
          <cell r="A1088">
            <v>17.72</v>
          </cell>
          <cell r="AE1088">
            <v>210.18030740330295</v>
          </cell>
          <cell r="AH1088">
            <v>186.6</v>
          </cell>
        </row>
        <row r="1089">
          <cell r="A1089">
            <v>17.73</v>
          </cell>
          <cell r="AE1089">
            <v>205.3443774409107</v>
          </cell>
          <cell r="AH1089">
            <v>185.45</v>
          </cell>
        </row>
        <row r="1090">
          <cell r="A1090">
            <v>17.739999999999998</v>
          </cell>
          <cell r="AE1090">
            <v>196.49512333670677</v>
          </cell>
          <cell r="AH1090">
            <v>184.18</v>
          </cell>
        </row>
        <row r="1091">
          <cell r="A1091">
            <v>17.75</v>
          </cell>
          <cell r="AE1091">
            <v>196.509357771981</v>
          </cell>
          <cell r="AH1091">
            <v>184.21</v>
          </cell>
        </row>
        <row r="1092">
          <cell r="A1092">
            <v>17.760000000000002</v>
          </cell>
          <cell r="AE1092">
            <v>186.8020708346059</v>
          </cell>
          <cell r="AH1092">
            <v>181.82</v>
          </cell>
        </row>
        <row r="1093">
          <cell r="A1093">
            <v>17.77</v>
          </cell>
          <cell r="AE1093">
            <v>184.62986561147324</v>
          </cell>
          <cell r="AH1093">
            <v>182.79</v>
          </cell>
        </row>
        <row r="1094">
          <cell r="A1094">
            <v>17.78</v>
          </cell>
          <cell r="AE1094">
            <v>184.59484170834759</v>
          </cell>
          <cell r="AH1094">
            <v>186.78</v>
          </cell>
        </row>
        <row r="1095">
          <cell r="A1095">
            <v>17.79</v>
          </cell>
          <cell r="AE1095">
            <v>184.61204467533619</v>
          </cell>
          <cell r="AH1095">
            <v>186.8</v>
          </cell>
        </row>
        <row r="1096">
          <cell r="A1096">
            <v>17.8</v>
          </cell>
          <cell r="AE1096">
            <v>192.04910557942711</v>
          </cell>
          <cell r="AH1096">
            <v>189.37</v>
          </cell>
        </row>
        <row r="1097">
          <cell r="A1097">
            <v>17.809999999999999</v>
          </cell>
          <cell r="AE1097">
            <v>196.34551813261271</v>
          </cell>
          <cell r="AH1097">
            <v>189.64</v>
          </cell>
        </row>
        <row r="1098">
          <cell r="A1098">
            <v>17.82</v>
          </cell>
          <cell r="AE1098">
            <v>195.7232749346513</v>
          </cell>
          <cell r="AH1098">
            <v>184.9</v>
          </cell>
        </row>
        <row r="1099">
          <cell r="A1099">
            <v>17.829999999999998</v>
          </cell>
          <cell r="AE1099">
            <v>195.73715701049673</v>
          </cell>
          <cell r="AH1099">
            <v>184.92</v>
          </cell>
        </row>
        <row r="1100">
          <cell r="A1100">
            <v>17.84</v>
          </cell>
          <cell r="AE1100">
            <v>190.69340486008258</v>
          </cell>
          <cell r="AH1100">
            <v>182.08</v>
          </cell>
        </row>
        <row r="1101">
          <cell r="A1101">
            <v>17.850000000000001</v>
          </cell>
          <cell r="AE1101">
            <v>185.83295958280405</v>
          </cell>
          <cell r="AH1101">
            <v>179.64</v>
          </cell>
        </row>
        <row r="1102">
          <cell r="A1102">
            <v>17.86</v>
          </cell>
          <cell r="AE1102">
            <v>181.84992159872988</v>
          </cell>
          <cell r="AH1102">
            <v>178.19</v>
          </cell>
        </row>
        <row r="1103">
          <cell r="A1103">
            <v>17.87</v>
          </cell>
          <cell r="AE1103">
            <v>175.15346662638186</v>
          </cell>
          <cell r="AH1103">
            <v>178.08</v>
          </cell>
        </row>
        <row r="1104">
          <cell r="A1104">
            <v>17.88</v>
          </cell>
          <cell r="AE1104">
            <v>174.92572887550944</v>
          </cell>
          <cell r="AH1104">
            <v>179.37</v>
          </cell>
        </row>
        <row r="1105">
          <cell r="A1105">
            <v>17.89</v>
          </cell>
          <cell r="AE1105">
            <v>174.94312455237298</v>
          </cell>
          <cell r="AH1105">
            <v>179.39</v>
          </cell>
        </row>
        <row r="1106">
          <cell r="A1106">
            <v>17.899999999999999</v>
          </cell>
          <cell r="AE1106">
            <v>174.95655362458362</v>
          </cell>
          <cell r="AH1106">
            <v>179.86</v>
          </cell>
        </row>
        <row r="1107">
          <cell r="A1107">
            <v>17.91</v>
          </cell>
          <cell r="AE1107">
            <v>175.98456724943108</v>
          </cell>
          <cell r="AH1107">
            <v>179.83</v>
          </cell>
        </row>
        <row r="1108">
          <cell r="A1108">
            <v>17.920000000000002</v>
          </cell>
          <cell r="AE1108">
            <v>197.51316037536819</v>
          </cell>
          <cell r="AH1108">
            <v>187.59</v>
          </cell>
        </row>
        <row r="1109">
          <cell r="A1109">
            <v>17.93</v>
          </cell>
          <cell r="AE1109">
            <v>197.52763548921899</v>
          </cell>
          <cell r="AH1109">
            <v>187.62</v>
          </cell>
        </row>
        <row r="1110">
          <cell r="A1110">
            <v>17.940000000000001</v>
          </cell>
          <cell r="AE1110">
            <v>214.11903824824631</v>
          </cell>
          <cell r="AH1110">
            <v>192.25</v>
          </cell>
        </row>
        <row r="1111">
          <cell r="A1111">
            <v>17.95</v>
          </cell>
          <cell r="AE1111">
            <v>140.52687629639536</v>
          </cell>
          <cell r="AH1111">
            <v>200.32</v>
          </cell>
        </row>
        <row r="1112">
          <cell r="A1112">
            <v>17.96</v>
          </cell>
          <cell r="AE1112">
            <v>150.79162315379608</v>
          </cell>
          <cell r="AH1112">
            <v>203.51</v>
          </cell>
        </row>
        <row r="1113">
          <cell r="A1113">
            <v>17.97</v>
          </cell>
          <cell r="AE1113">
            <v>160.81923519516948</v>
          </cell>
          <cell r="AH1113">
            <v>211.17</v>
          </cell>
        </row>
        <row r="1114">
          <cell r="A1114">
            <v>17.98</v>
          </cell>
          <cell r="AE1114">
            <v>160.80385111253156</v>
          </cell>
          <cell r="AH1114">
            <v>211.2</v>
          </cell>
        </row>
        <row r="1115">
          <cell r="A1115">
            <v>17.989999999999998</v>
          </cell>
          <cell r="AE1115">
            <v>157.30570467213167</v>
          </cell>
          <cell r="AH1115">
            <v>209.75</v>
          </cell>
        </row>
        <row r="1116">
          <cell r="A1116">
            <v>18</v>
          </cell>
          <cell r="AE1116">
            <v>151.58398930631296</v>
          </cell>
          <cell r="AH1116">
            <v>206.73</v>
          </cell>
        </row>
        <row r="1117">
          <cell r="A1117">
            <v>18.010000000000002</v>
          </cell>
          <cell r="AE1117">
            <v>135.16050650037937</v>
          </cell>
          <cell r="AH1117">
            <v>197.52</v>
          </cell>
        </row>
        <row r="1118">
          <cell r="A1118">
            <v>18.02</v>
          </cell>
          <cell r="AE1118">
            <v>135.14712939527632</v>
          </cell>
          <cell r="AH1118">
            <v>197.54</v>
          </cell>
        </row>
        <row r="1119">
          <cell r="A1119">
            <v>18.03</v>
          </cell>
          <cell r="AE1119">
            <v>130.34502059007926</v>
          </cell>
          <cell r="AH1119">
            <v>195.65</v>
          </cell>
        </row>
        <row r="1120">
          <cell r="A1120">
            <v>18.04</v>
          </cell>
          <cell r="AE1120">
            <v>228.53310517309563</v>
          </cell>
          <cell r="AH1120">
            <v>195.89</v>
          </cell>
        </row>
        <row r="1121">
          <cell r="A1121">
            <v>18.05</v>
          </cell>
          <cell r="AE1121">
            <v>221.91080748892719</v>
          </cell>
          <cell r="AH1121">
            <v>196.78</v>
          </cell>
        </row>
        <row r="1122">
          <cell r="A1122">
            <v>18.059999999999999</v>
          </cell>
          <cell r="AE1122">
            <v>214.21666813332743</v>
          </cell>
          <cell r="AH1122">
            <v>201.36</v>
          </cell>
        </row>
        <row r="1123">
          <cell r="A1123">
            <v>18.07</v>
          </cell>
          <cell r="AE1123">
            <v>209.97646128153451</v>
          </cell>
          <cell r="AH1123">
            <v>204.06</v>
          </cell>
        </row>
        <row r="1124">
          <cell r="A1124">
            <v>18.079999999999998</v>
          </cell>
          <cell r="AE1124">
            <v>201.57811514958766</v>
          </cell>
          <cell r="AH1124">
            <v>207.04</v>
          </cell>
        </row>
        <row r="1125">
          <cell r="A1125">
            <v>18.09</v>
          </cell>
          <cell r="AE1125">
            <v>201.61151440354715</v>
          </cell>
          <cell r="AH1125">
            <v>207.06</v>
          </cell>
        </row>
        <row r="1126">
          <cell r="A1126">
            <v>18.100000000000001</v>
          </cell>
          <cell r="AE1126">
            <v>194.76834060008034</v>
          </cell>
          <cell r="AH1126">
            <v>208.24</v>
          </cell>
        </row>
        <row r="1127">
          <cell r="A1127">
            <v>18.11</v>
          </cell>
          <cell r="AE1127">
            <v>193.49337407089433</v>
          </cell>
          <cell r="AH1127">
            <v>207.86</v>
          </cell>
        </row>
        <row r="1128">
          <cell r="A1128">
            <v>18.12</v>
          </cell>
          <cell r="AE1128">
            <v>197.84288511015521</v>
          </cell>
          <cell r="AH1128">
            <v>208.95</v>
          </cell>
        </row>
        <row r="1129">
          <cell r="A1129">
            <v>18.13</v>
          </cell>
          <cell r="AE1129">
            <v>197.85869223327177</v>
          </cell>
          <cell r="AH1129">
            <v>208.97</v>
          </cell>
        </row>
        <row r="1130">
          <cell r="A1130">
            <v>18.14</v>
          </cell>
          <cell r="AE1130">
            <v>223.66055054876196</v>
          </cell>
          <cell r="AH1130">
            <v>216.04</v>
          </cell>
        </row>
        <row r="1131">
          <cell r="A1131">
            <v>18.149999999999999</v>
          </cell>
          <cell r="AE1131">
            <v>239.90492766262429</v>
          </cell>
          <cell r="AH1131">
            <v>219.19</v>
          </cell>
        </row>
        <row r="1132">
          <cell r="A1132">
            <v>18.16</v>
          </cell>
          <cell r="AE1132">
            <v>147.16833915393724</v>
          </cell>
          <cell r="AH1132">
            <v>220.73</v>
          </cell>
        </row>
        <row r="1133">
          <cell r="A1133">
            <v>18.170000000000002</v>
          </cell>
          <cell r="AE1133">
            <v>147.15282629703955</v>
          </cell>
          <cell r="AH1133">
            <v>220.75</v>
          </cell>
        </row>
        <row r="1134">
          <cell r="A1134">
            <v>18.18</v>
          </cell>
          <cell r="AE1134">
            <v>148.51824510814984</v>
          </cell>
          <cell r="AH1134">
            <v>217.55</v>
          </cell>
        </row>
        <row r="1135">
          <cell r="A1135">
            <v>18.190000000000001</v>
          </cell>
          <cell r="AE1135">
            <v>144.08490542808048</v>
          </cell>
          <cell r="AH1135">
            <v>214.76</v>
          </cell>
        </row>
        <row r="1136">
          <cell r="A1136">
            <v>18.2</v>
          </cell>
          <cell r="AE1136">
            <v>233.01819732993584</v>
          </cell>
          <cell r="AH1136">
            <v>205.17</v>
          </cell>
        </row>
        <row r="1137">
          <cell r="A1137">
            <v>18.21</v>
          </cell>
          <cell r="AE1137">
            <v>233.03206134429976</v>
          </cell>
          <cell r="AH1137">
            <v>205.2</v>
          </cell>
        </row>
        <row r="1138">
          <cell r="A1138">
            <v>18.22</v>
          </cell>
          <cell r="AE1138">
            <v>224.05176252146134</v>
          </cell>
          <cell r="AH1138">
            <v>201.15</v>
          </cell>
        </row>
        <row r="1139">
          <cell r="A1139">
            <v>18.23</v>
          </cell>
          <cell r="AE1139">
            <v>216.6659879554411</v>
          </cell>
          <cell r="AH1139">
            <v>198.15</v>
          </cell>
        </row>
        <row r="1140">
          <cell r="A1140">
            <v>18.239999999999998</v>
          </cell>
          <cell r="AE1140">
            <v>201.78608802550337</v>
          </cell>
          <cell r="AH1140">
            <v>198.25</v>
          </cell>
        </row>
        <row r="1141">
          <cell r="A1141">
            <v>18.25</v>
          </cell>
          <cell r="AE1141">
            <v>195.01122396705165</v>
          </cell>
          <cell r="AH1141">
            <v>199.52</v>
          </cell>
        </row>
        <row r="1142">
          <cell r="A1142">
            <v>18.260000000000002</v>
          </cell>
          <cell r="AE1142">
            <v>190.04206301014457</v>
          </cell>
          <cell r="AH1142">
            <v>199.1</v>
          </cell>
        </row>
        <row r="1143">
          <cell r="A1143">
            <v>18.27</v>
          </cell>
          <cell r="AE1143">
            <v>190.05790633185646</v>
          </cell>
          <cell r="AH1143">
            <v>199.13</v>
          </cell>
        </row>
        <row r="1144">
          <cell r="A1144">
            <v>18.28</v>
          </cell>
          <cell r="AE1144">
            <v>187.14403654048584</v>
          </cell>
          <cell r="AH1144">
            <v>198.58</v>
          </cell>
        </row>
        <row r="1145">
          <cell r="A1145">
            <v>18.29</v>
          </cell>
          <cell r="AE1145">
            <v>186.15745681263195</v>
          </cell>
          <cell r="AH1145">
            <v>198.29</v>
          </cell>
        </row>
        <row r="1146">
          <cell r="A1146">
            <v>18.3</v>
          </cell>
          <cell r="AE1146">
            <v>183.39793455961481</v>
          </cell>
          <cell r="AH1146">
            <v>196.33</v>
          </cell>
        </row>
        <row r="1147">
          <cell r="A1147">
            <v>18.309999999999999</v>
          </cell>
          <cell r="AE1147">
            <v>183.41390432441312</v>
          </cell>
          <cell r="AH1147">
            <v>196.36</v>
          </cell>
        </row>
        <row r="1148">
          <cell r="A1148">
            <v>18.32</v>
          </cell>
          <cell r="AE1148">
            <v>181.71489724074337</v>
          </cell>
          <cell r="AH1148">
            <v>195.58</v>
          </cell>
        </row>
        <row r="1149">
          <cell r="A1149">
            <v>18.329999999999998</v>
          </cell>
          <cell r="AE1149">
            <v>181.3603598272577</v>
          </cell>
          <cell r="AH1149">
            <v>195.1</v>
          </cell>
        </row>
        <row r="1150">
          <cell r="A1150">
            <v>18.34</v>
          </cell>
          <cell r="AE1150">
            <v>179.59268795359762</v>
          </cell>
          <cell r="AH1150">
            <v>193.55</v>
          </cell>
        </row>
        <row r="1151">
          <cell r="A1151">
            <v>18.350000000000001</v>
          </cell>
          <cell r="AE1151">
            <v>179.103416922663</v>
          </cell>
          <cell r="AH1151">
            <v>191.48</v>
          </cell>
        </row>
        <row r="1152">
          <cell r="A1152">
            <v>18.36</v>
          </cell>
          <cell r="AE1152">
            <v>179.38476243091566</v>
          </cell>
          <cell r="AH1152">
            <v>190.31</v>
          </cell>
        </row>
        <row r="1153">
          <cell r="A1153">
            <v>18.37</v>
          </cell>
          <cell r="AE1153">
            <v>179.06960627570228</v>
          </cell>
          <cell r="AH1153">
            <v>185.59</v>
          </cell>
        </row>
        <row r="1154">
          <cell r="A1154">
            <v>18.38</v>
          </cell>
          <cell r="AE1154">
            <v>179.08439172673937</v>
          </cell>
          <cell r="AH1154">
            <v>185.61</v>
          </cell>
        </row>
        <row r="1155">
          <cell r="A1155">
            <v>18.39</v>
          </cell>
          <cell r="AE1155">
            <v>178.06106768136686</v>
          </cell>
          <cell r="AH1155">
            <v>180.54</v>
          </cell>
        </row>
        <row r="1156">
          <cell r="A1156">
            <v>18.399999999999999</v>
          </cell>
          <cell r="AE1156">
            <v>178.59916773063375</v>
          </cell>
          <cell r="AH1156">
            <v>178.5</v>
          </cell>
        </row>
        <row r="1157">
          <cell r="A1157">
            <v>18.41</v>
          </cell>
          <cell r="AE1157">
            <v>176.35843954747907</v>
          </cell>
          <cell r="AH1157">
            <v>175.41</v>
          </cell>
        </row>
        <row r="1158">
          <cell r="A1158">
            <v>18.420000000000002</v>
          </cell>
          <cell r="AE1158">
            <v>176.37507305197036</v>
          </cell>
          <cell r="AH1158">
            <v>175.43</v>
          </cell>
        </row>
        <row r="1159">
          <cell r="A1159">
            <v>18.43</v>
          </cell>
          <cell r="AE1159">
            <v>173.89541345238217</v>
          </cell>
          <cell r="AH1159">
            <v>174.53</v>
          </cell>
        </row>
        <row r="1160">
          <cell r="A1160">
            <v>18.440000000000001</v>
          </cell>
          <cell r="AE1160">
            <v>172.77989685781679</v>
          </cell>
          <cell r="AH1160">
            <v>173.45</v>
          </cell>
        </row>
        <row r="1161">
          <cell r="A1161">
            <v>18.45</v>
          </cell>
          <cell r="AE1161">
            <v>170.9494650801679</v>
          </cell>
          <cell r="AH1161">
            <v>172.25</v>
          </cell>
        </row>
        <row r="1162">
          <cell r="A1162">
            <v>18.46</v>
          </cell>
          <cell r="AE1162">
            <v>170.96317204770511</v>
          </cell>
          <cell r="AH1162">
            <v>172.27</v>
          </cell>
        </row>
        <row r="1163">
          <cell r="A1163">
            <v>18.47</v>
          </cell>
          <cell r="AE1163">
            <v>170.23572682847791</v>
          </cell>
          <cell r="AH1163">
            <v>171.9</v>
          </cell>
        </row>
        <row r="1164">
          <cell r="A1164">
            <v>18.48</v>
          </cell>
          <cell r="AE1164">
            <v>170.89263610893974</v>
          </cell>
          <cell r="AH1164">
            <v>171.34</v>
          </cell>
        </row>
        <row r="1165">
          <cell r="A1165">
            <v>18.489999999999998</v>
          </cell>
          <cell r="AE1165">
            <v>174.78085631851144</v>
          </cell>
          <cell r="AH1165">
            <v>171.95</v>
          </cell>
        </row>
        <row r="1166">
          <cell r="A1166">
            <v>18.5</v>
          </cell>
          <cell r="AE1166">
            <v>174.79715921986633</v>
          </cell>
          <cell r="AH1166">
            <v>171.97</v>
          </cell>
        </row>
        <row r="1167">
          <cell r="A1167">
            <v>18.510000000000002</v>
          </cell>
          <cell r="AE1167">
            <v>176.23229763702238</v>
          </cell>
          <cell r="AH1167">
            <v>172.58</v>
          </cell>
        </row>
        <row r="1168">
          <cell r="A1168">
            <v>18.52</v>
          </cell>
          <cell r="AE1168">
            <v>176.6097309054783</v>
          </cell>
          <cell r="AH1168">
            <v>172.96</v>
          </cell>
        </row>
        <row r="1169">
          <cell r="A1169">
            <v>18.53</v>
          </cell>
          <cell r="AE1169">
            <v>177.0007959786661</v>
          </cell>
          <cell r="AH1169">
            <v>173.17</v>
          </cell>
        </row>
        <row r="1170">
          <cell r="A1170">
            <v>18.54</v>
          </cell>
          <cell r="AE1170">
            <v>176.00985635044378</v>
          </cell>
          <cell r="AH1170">
            <v>173.13</v>
          </cell>
        </row>
        <row r="1171">
          <cell r="A1171">
            <v>18.55</v>
          </cell>
          <cell r="AE1171">
            <v>175.3547731382771</v>
          </cell>
          <cell r="AH1171">
            <v>173.5</v>
          </cell>
        </row>
        <row r="1172">
          <cell r="A1172">
            <v>18.559999999999999</v>
          </cell>
          <cell r="AE1172">
            <v>174.67462363198163</v>
          </cell>
          <cell r="AH1172">
            <v>173.25</v>
          </cell>
        </row>
        <row r="1173">
          <cell r="A1173">
            <v>18.57</v>
          </cell>
          <cell r="AE1173">
            <v>174.68821759461645</v>
          </cell>
          <cell r="AH1173">
            <v>173.27</v>
          </cell>
        </row>
        <row r="1174">
          <cell r="A1174">
            <v>18.579999999999998</v>
          </cell>
          <cell r="AE1174">
            <v>183.84795522648281</v>
          </cell>
          <cell r="AH1174">
            <v>181.68</v>
          </cell>
        </row>
        <row r="1175">
          <cell r="A1175">
            <v>18.59</v>
          </cell>
          <cell r="AE1175">
            <v>183.86199290725423</v>
          </cell>
          <cell r="AH1175">
            <v>181.7</v>
          </cell>
        </row>
        <row r="1176">
          <cell r="A1176">
            <v>18.600000000000001</v>
          </cell>
          <cell r="AE1176">
            <v>184.64612423763296</v>
          </cell>
          <cell r="AH1176">
            <v>183.35</v>
          </cell>
        </row>
        <row r="1177">
          <cell r="A1177">
            <v>18.61</v>
          </cell>
          <cell r="AE1177">
            <v>178.48280253528347</v>
          </cell>
          <cell r="AH1177">
            <v>179.97</v>
          </cell>
        </row>
        <row r="1178">
          <cell r="A1178">
            <v>18.62</v>
          </cell>
          <cell r="AE1178">
            <v>176.34956746924797</v>
          </cell>
          <cell r="AH1178">
            <v>178.8</v>
          </cell>
        </row>
        <row r="1179">
          <cell r="A1179">
            <v>18.63</v>
          </cell>
          <cell r="AE1179">
            <v>172.34408162425487</v>
          </cell>
          <cell r="AH1179">
            <v>176.26</v>
          </cell>
        </row>
        <row r="1180">
          <cell r="A1180">
            <v>18.64</v>
          </cell>
          <cell r="AE1180">
            <v>172.36133335140519</v>
          </cell>
          <cell r="AH1180">
            <v>176.28</v>
          </cell>
        </row>
        <row r="1181">
          <cell r="A1181">
            <v>18.649999999999999</v>
          </cell>
          <cell r="AE1181">
            <v>171.95441800086058</v>
          </cell>
          <cell r="AH1181">
            <v>175.9</v>
          </cell>
        </row>
        <row r="1182">
          <cell r="A1182">
            <v>18.66</v>
          </cell>
          <cell r="AE1182">
            <v>172.6723663117055</v>
          </cell>
          <cell r="AH1182">
            <v>176.21</v>
          </cell>
        </row>
        <row r="1183">
          <cell r="A1183">
            <v>18.670000000000002</v>
          </cell>
          <cell r="AE1183">
            <v>173.01416411297885</v>
          </cell>
          <cell r="AH1183">
            <v>176.01</v>
          </cell>
        </row>
        <row r="1184">
          <cell r="A1184">
            <v>18.68</v>
          </cell>
          <cell r="AE1184">
            <v>173.02813200565814</v>
          </cell>
          <cell r="AH1184">
            <v>176.03</v>
          </cell>
        </row>
        <row r="1185">
          <cell r="A1185">
            <v>18.690000000000001</v>
          </cell>
          <cell r="AE1185">
            <v>171.55685109374028</v>
          </cell>
          <cell r="AH1185">
            <v>175.22</v>
          </cell>
        </row>
        <row r="1186">
          <cell r="A1186">
            <v>18.7</v>
          </cell>
          <cell r="AE1186">
            <v>172.28892556256628</v>
          </cell>
          <cell r="AH1186">
            <v>175.43</v>
          </cell>
        </row>
        <row r="1187">
          <cell r="A1187">
            <v>18.71</v>
          </cell>
          <cell r="AE1187">
            <v>172.62216568820412</v>
          </cell>
          <cell r="AH1187">
            <v>175.33</v>
          </cell>
        </row>
        <row r="1188">
          <cell r="A1188">
            <v>18.72</v>
          </cell>
          <cell r="AE1188">
            <v>172.64234334755304</v>
          </cell>
          <cell r="AH1188">
            <v>175.45</v>
          </cell>
        </row>
        <row r="1189">
          <cell r="A1189">
            <v>18.73</v>
          </cell>
          <cell r="AE1189">
            <v>172.2823677695352</v>
          </cell>
          <cell r="AH1189">
            <v>175.13</v>
          </cell>
        </row>
        <row r="1190">
          <cell r="A1190">
            <v>18.739999999999998</v>
          </cell>
          <cell r="AE1190">
            <v>171.79720628194619</v>
          </cell>
          <cell r="AH1190">
            <v>173.05</v>
          </cell>
        </row>
        <row r="1191">
          <cell r="A1191">
            <v>18.75</v>
          </cell>
          <cell r="AE1191">
            <v>171.81399047391872</v>
          </cell>
          <cell r="AH1191">
            <v>173.07</v>
          </cell>
        </row>
        <row r="1192">
          <cell r="A1192">
            <v>18.760000000000002</v>
          </cell>
          <cell r="AE1192">
            <v>172.08251221048877</v>
          </cell>
          <cell r="AH1192">
            <v>171.81</v>
          </cell>
        </row>
        <row r="1193">
          <cell r="A1193">
            <v>18.77</v>
          </cell>
          <cell r="AE1193">
            <v>172.50135299660184</v>
          </cell>
          <cell r="AH1193">
            <v>172.43</v>
          </cell>
        </row>
        <row r="1194">
          <cell r="A1194">
            <v>18.78</v>
          </cell>
          <cell r="AE1194">
            <v>174.27663307543739</v>
          </cell>
          <cell r="AH1194">
            <v>172.68</v>
          </cell>
        </row>
        <row r="1195">
          <cell r="A1195">
            <v>18.79</v>
          </cell>
          <cell r="AE1195">
            <v>174.29009682556384</v>
          </cell>
          <cell r="AH1195">
            <v>172.7</v>
          </cell>
        </row>
        <row r="1196">
          <cell r="A1196">
            <v>18.8</v>
          </cell>
          <cell r="AE1196">
            <v>174.32415591122799</v>
          </cell>
          <cell r="AH1196">
            <v>172.84</v>
          </cell>
        </row>
        <row r="1197">
          <cell r="A1197">
            <v>18.809999999999999</v>
          </cell>
          <cell r="AE1197">
            <v>173.67024697760436</v>
          </cell>
          <cell r="AH1197">
            <v>173.13</v>
          </cell>
        </row>
        <row r="1198">
          <cell r="A1198">
            <v>18.82</v>
          </cell>
          <cell r="AE1198">
            <v>174.7746161711579</v>
          </cell>
          <cell r="AH1198">
            <v>174.24</v>
          </cell>
        </row>
        <row r="1199">
          <cell r="A1199">
            <v>18.829999999999998</v>
          </cell>
          <cell r="AE1199">
            <v>174.79124568978301</v>
          </cell>
          <cell r="AH1199">
            <v>174.26</v>
          </cell>
        </row>
        <row r="1200">
          <cell r="A1200">
            <v>18.84</v>
          </cell>
          <cell r="AE1200">
            <v>175.8015972336409</v>
          </cell>
          <cell r="AH1200">
            <v>173.89</v>
          </cell>
        </row>
        <row r="1201">
          <cell r="A1201">
            <v>18.850000000000001</v>
          </cell>
          <cell r="AE1201">
            <v>175.467187388301</v>
          </cell>
          <cell r="AH1201">
            <v>173.82</v>
          </cell>
        </row>
        <row r="1202">
          <cell r="A1202">
            <v>18.86</v>
          </cell>
          <cell r="AE1202">
            <v>174.32664855332706</v>
          </cell>
          <cell r="AH1202">
            <v>172.31</v>
          </cell>
        </row>
        <row r="1203">
          <cell r="A1203">
            <v>18.87</v>
          </cell>
          <cell r="AE1203">
            <v>174.34004434052048</v>
          </cell>
          <cell r="AH1203">
            <v>172.33</v>
          </cell>
        </row>
        <row r="1204">
          <cell r="A1204">
            <v>18.88</v>
          </cell>
          <cell r="AE1204">
            <v>117.70351738006727</v>
          </cell>
          <cell r="AH1204">
            <v>184.37</v>
          </cell>
        </row>
        <row r="1205">
          <cell r="A1205">
            <v>18.89</v>
          </cell>
          <cell r="AE1205">
            <v>117.69378812727957</v>
          </cell>
          <cell r="AH1205">
            <v>184.39</v>
          </cell>
        </row>
        <row r="1206">
          <cell r="A1206">
            <v>18.899999999999999</v>
          </cell>
          <cell r="AE1206">
            <v>131.22328630884726</v>
          </cell>
          <cell r="AH1206">
            <v>188.88</v>
          </cell>
        </row>
        <row r="1207">
          <cell r="A1207">
            <v>18.91</v>
          </cell>
          <cell r="AE1207">
            <v>151.68064242437708</v>
          </cell>
          <cell r="AH1207">
            <v>195.62</v>
          </cell>
        </row>
        <row r="1208">
          <cell r="A1208">
            <v>18.920000000000002</v>
          </cell>
          <cell r="AE1208">
            <v>153.13800263064348</v>
          </cell>
          <cell r="AH1208">
            <v>196.55</v>
          </cell>
        </row>
        <row r="1209">
          <cell r="A1209">
            <v>18.93</v>
          </cell>
          <cell r="AE1209">
            <v>150.44363079817737</v>
          </cell>
          <cell r="AH1209">
            <v>197.36</v>
          </cell>
        </row>
        <row r="1210">
          <cell r="A1210">
            <v>18.940000000000001</v>
          </cell>
          <cell r="AE1210">
            <v>150.43136800243042</v>
          </cell>
          <cell r="AH1210">
            <v>197.38</v>
          </cell>
        </row>
        <row r="1211">
          <cell r="A1211">
            <v>18.95</v>
          </cell>
          <cell r="AE1211">
            <v>146.07763952007127</v>
          </cell>
          <cell r="AH1211">
            <v>195.73</v>
          </cell>
        </row>
        <row r="1212">
          <cell r="A1212">
            <v>18.96</v>
          </cell>
          <cell r="AE1212">
            <v>132.73847433379743</v>
          </cell>
          <cell r="AH1212">
            <v>194.78</v>
          </cell>
        </row>
        <row r="1213">
          <cell r="A1213">
            <v>18.97</v>
          </cell>
          <cell r="AE1213">
            <v>231.7461413102431</v>
          </cell>
          <cell r="AH1213">
            <v>195.2</v>
          </cell>
        </row>
        <row r="1214">
          <cell r="A1214">
            <v>18.98</v>
          </cell>
          <cell r="AE1214">
            <v>211.05824391987395</v>
          </cell>
          <cell r="AH1214">
            <v>199.63</v>
          </cell>
        </row>
        <row r="1215">
          <cell r="A1215">
            <v>18.989999999999998</v>
          </cell>
          <cell r="AE1215">
            <v>211.0723949476841</v>
          </cell>
          <cell r="AH1215">
            <v>199.65</v>
          </cell>
        </row>
        <row r="1216">
          <cell r="A1216">
            <v>19</v>
          </cell>
          <cell r="AE1216">
            <v>207.22134139432245</v>
          </cell>
          <cell r="AH1216">
            <v>200.63</v>
          </cell>
        </row>
        <row r="1217">
          <cell r="A1217">
            <v>19.010000000000002</v>
          </cell>
          <cell r="AE1217">
            <v>204.20415443091147</v>
          </cell>
          <cell r="AH1217">
            <v>202</v>
          </cell>
        </row>
        <row r="1218">
          <cell r="A1218">
            <v>19.02</v>
          </cell>
          <cell r="AE1218">
            <v>195.75503403093219</v>
          </cell>
          <cell r="AH1218">
            <v>204.2</v>
          </cell>
        </row>
        <row r="1219">
          <cell r="A1219">
            <v>19.03</v>
          </cell>
          <cell r="AE1219">
            <v>192.36107429365464</v>
          </cell>
          <cell r="AH1219">
            <v>204.28</v>
          </cell>
        </row>
        <row r="1220">
          <cell r="A1220">
            <v>19.04</v>
          </cell>
          <cell r="AE1220">
            <v>182.49764405574234</v>
          </cell>
          <cell r="AH1220">
            <v>201.96</v>
          </cell>
        </row>
        <row r="1221">
          <cell r="A1221">
            <v>19.05</v>
          </cell>
          <cell r="AE1221">
            <v>182.51356870352501</v>
          </cell>
          <cell r="AH1221">
            <v>201.98</v>
          </cell>
        </row>
        <row r="1222">
          <cell r="A1222">
            <v>19.059999999999999</v>
          </cell>
          <cell r="AE1222">
            <v>179.73739159298523</v>
          </cell>
          <cell r="AH1222">
            <v>200.74</v>
          </cell>
        </row>
        <row r="1223">
          <cell r="A1223">
            <v>19.07</v>
          </cell>
          <cell r="AE1223">
            <v>178.67044378261571</v>
          </cell>
          <cell r="AH1223">
            <v>200.44</v>
          </cell>
        </row>
        <row r="1224">
          <cell r="A1224">
            <v>19.079999999999998</v>
          </cell>
          <cell r="AE1224">
            <v>178.96516748879483</v>
          </cell>
          <cell r="AH1224">
            <v>200.19</v>
          </cell>
        </row>
        <row r="1225">
          <cell r="A1225">
            <v>19.09</v>
          </cell>
          <cell r="AE1225">
            <v>179.31033918542875</v>
          </cell>
          <cell r="AH1225">
            <v>199.86</v>
          </cell>
        </row>
        <row r="1226">
          <cell r="A1226">
            <v>19.100000000000001</v>
          </cell>
          <cell r="AE1226">
            <v>178.7378057850901</v>
          </cell>
          <cell r="AH1226">
            <v>196.27</v>
          </cell>
        </row>
        <row r="1227">
          <cell r="A1227">
            <v>19.11</v>
          </cell>
          <cell r="AE1227">
            <v>178.75641652949534</v>
          </cell>
          <cell r="AH1227">
            <v>196.29</v>
          </cell>
        </row>
        <row r="1228">
          <cell r="A1228">
            <v>19.12</v>
          </cell>
          <cell r="AE1228">
            <v>178.92765961155575</v>
          </cell>
          <cell r="AH1228">
            <v>193.61</v>
          </cell>
        </row>
        <row r="1229">
          <cell r="A1229">
            <v>19.13</v>
          </cell>
          <cell r="AE1229">
            <v>180.73012744858616</v>
          </cell>
          <cell r="AH1229">
            <v>189.7</v>
          </cell>
        </row>
        <row r="1230">
          <cell r="A1230">
            <v>19.14</v>
          </cell>
          <cell r="AE1230">
            <v>180.74791178258971</v>
          </cell>
          <cell r="AH1230">
            <v>189.72</v>
          </cell>
        </row>
        <row r="1231">
          <cell r="A1231">
            <v>19.149999999999999</v>
          </cell>
          <cell r="AE1231">
            <v>179.30141409341365</v>
          </cell>
          <cell r="AH1231">
            <v>187.7</v>
          </cell>
        </row>
        <row r="1232">
          <cell r="A1232">
            <v>19.16</v>
          </cell>
          <cell r="AE1232">
            <v>176.62802918635407</v>
          </cell>
          <cell r="AH1232">
            <v>183.55</v>
          </cell>
        </row>
        <row r="1233">
          <cell r="A1233">
            <v>19.170000000000002</v>
          </cell>
          <cell r="AE1233">
            <v>175.49834208672641</v>
          </cell>
          <cell r="AH1233">
            <v>181.88</v>
          </cell>
        </row>
        <row r="1234">
          <cell r="A1234">
            <v>19.18</v>
          </cell>
          <cell r="AE1234">
            <v>170.48115878028941</v>
          </cell>
          <cell r="AH1234">
            <v>175.47</v>
          </cell>
        </row>
        <row r="1235">
          <cell r="A1235">
            <v>19.190000000000001</v>
          </cell>
          <cell r="AE1235">
            <v>170.49499658929648</v>
          </cell>
          <cell r="AH1235">
            <v>175.49</v>
          </cell>
        </row>
        <row r="1236">
          <cell r="A1236">
            <v>19.2</v>
          </cell>
          <cell r="AE1236">
            <v>169.55203740703743</v>
          </cell>
          <cell r="AH1236">
            <v>172.27</v>
          </cell>
        </row>
        <row r="1237">
          <cell r="A1237">
            <v>19.21</v>
          </cell>
          <cell r="AE1237">
            <v>169.85894528391623</v>
          </cell>
          <cell r="AH1237">
            <v>171.5</v>
          </cell>
        </row>
        <row r="1238">
          <cell r="A1238">
            <v>19.22</v>
          </cell>
          <cell r="AE1238">
            <v>171.63852393964461</v>
          </cell>
          <cell r="AH1238">
            <v>171.4</v>
          </cell>
        </row>
        <row r="1239">
          <cell r="A1239">
            <v>19.23</v>
          </cell>
          <cell r="AE1239">
            <v>171.67195795232578</v>
          </cell>
          <cell r="AH1239">
            <v>171.42</v>
          </cell>
        </row>
        <row r="1240">
          <cell r="A1240">
            <v>19.239999999999998</v>
          </cell>
          <cell r="AE1240">
            <v>173.14475611639443</v>
          </cell>
          <cell r="AH1240">
            <v>172.13</v>
          </cell>
        </row>
        <row r="1241">
          <cell r="A1241">
            <v>19.25</v>
          </cell>
          <cell r="AE1241">
            <v>172.11720095746455</v>
          </cell>
          <cell r="AH1241">
            <v>172.17</v>
          </cell>
        </row>
        <row r="1242">
          <cell r="A1242">
            <v>19.260000000000002</v>
          </cell>
          <cell r="AE1242">
            <v>172.86881237869153</v>
          </cell>
          <cell r="AH1242">
            <v>172.84</v>
          </cell>
        </row>
        <row r="1243">
          <cell r="A1243">
            <v>19.27</v>
          </cell>
          <cell r="AE1243">
            <v>172.88220780680055</v>
          </cell>
          <cell r="AH1243">
            <v>172.86</v>
          </cell>
        </row>
        <row r="1244">
          <cell r="A1244">
            <v>19.28</v>
          </cell>
          <cell r="AE1244">
            <v>173.95024107291829</v>
          </cell>
          <cell r="AH1244">
            <v>172.94</v>
          </cell>
        </row>
        <row r="1245">
          <cell r="A1245">
            <v>19.29</v>
          </cell>
          <cell r="AE1245">
            <v>174.3213413111817</v>
          </cell>
          <cell r="AH1245">
            <v>172.99</v>
          </cell>
        </row>
        <row r="1246">
          <cell r="A1246">
            <v>19.3</v>
          </cell>
          <cell r="AE1246">
            <v>175.70919137896473</v>
          </cell>
          <cell r="AH1246">
            <v>172.97</v>
          </cell>
        </row>
        <row r="1247">
          <cell r="A1247">
            <v>19.309999999999999</v>
          </cell>
          <cell r="AE1247">
            <v>177.4053145834643</v>
          </cell>
          <cell r="AH1247">
            <v>172.71</v>
          </cell>
        </row>
        <row r="1248">
          <cell r="A1248">
            <v>19.32</v>
          </cell>
          <cell r="AE1248">
            <v>178.45189083475893</v>
          </cell>
          <cell r="AH1248">
            <v>172.88</v>
          </cell>
        </row>
        <row r="1249">
          <cell r="A1249">
            <v>19.329999999999998</v>
          </cell>
          <cell r="AE1249">
            <v>176.40337017987872</v>
          </cell>
          <cell r="AH1249">
            <v>172.54</v>
          </cell>
        </row>
        <row r="1250">
          <cell r="A1250">
            <v>19.34</v>
          </cell>
          <cell r="AE1250">
            <v>176.41653014268095</v>
          </cell>
          <cell r="AH1250">
            <v>172.56</v>
          </cell>
        </row>
        <row r="1251">
          <cell r="A1251">
            <v>19.350000000000001</v>
          </cell>
          <cell r="AE1251">
            <v>184.95875973732038</v>
          </cell>
          <cell r="AH1251">
            <v>176.57</v>
          </cell>
        </row>
        <row r="1252">
          <cell r="A1252">
            <v>19.36</v>
          </cell>
          <cell r="AE1252">
            <v>199.42930536958789</v>
          </cell>
          <cell r="AH1252">
            <v>181.15</v>
          </cell>
        </row>
        <row r="1253">
          <cell r="A1253">
            <v>19.37</v>
          </cell>
          <cell r="AE1253">
            <v>218.7871953106596</v>
          </cell>
          <cell r="AH1253">
            <v>186.7</v>
          </cell>
        </row>
        <row r="1254">
          <cell r="A1254">
            <v>19.38</v>
          </cell>
          <cell r="AE1254">
            <v>141.27388016221417</v>
          </cell>
          <cell r="AH1254">
            <v>195.08</v>
          </cell>
        </row>
        <row r="1255">
          <cell r="A1255">
            <v>19.39</v>
          </cell>
          <cell r="AE1255">
            <v>149.62498150929551</v>
          </cell>
          <cell r="AH1255">
            <v>197.07</v>
          </cell>
        </row>
        <row r="1256">
          <cell r="A1256">
            <v>19.399999999999999</v>
          </cell>
          <cell r="AE1256">
            <v>165.13590465393625</v>
          </cell>
          <cell r="AH1256">
            <v>202.65</v>
          </cell>
        </row>
        <row r="1257">
          <cell r="A1257">
            <v>19.41</v>
          </cell>
          <cell r="AE1257">
            <v>165.12200490668818</v>
          </cell>
          <cell r="AH1257">
            <v>202.67</v>
          </cell>
        </row>
        <row r="1258">
          <cell r="A1258">
            <v>19.420000000000002</v>
          </cell>
          <cell r="AE1258">
            <v>168.63331624799088</v>
          </cell>
          <cell r="AH1258">
            <v>207.59</v>
          </cell>
        </row>
        <row r="1259">
          <cell r="A1259">
            <v>19.43</v>
          </cell>
          <cell r="AE1259">
            <v>173.39722540324419</v>
          </cell>
          <cell r="AH1259">
            <v>215.94</v>
          </cell>
        </row>
        <row r="1260">
          <cell r="A1260">
            <v>19.440000000000001</v>
          </cell>
          <cell r="AE1260">
            <v>173.38169009959702</v>
          </cell>
          <cell r="AH1260">
            <v>215.96</v>
          </cell>
        </row>
        <row r="1261">
          <cell r="A1261">
            <v>19.45</v>
          </cell>
          <cell r="AE1261">
            <v>170.93287602871553</v>
          </cell>
          <cell r="AH1261">
            <v>216.34</v>
          </cell>
        </row>
        <row r="1262">
          <cell r="A1262">
            <v>19.46</v>
          </cell>
          <cell r="AE1262">
            <v>161.41618876419597</v>
          </cell>
          <cell r="AH1262">
            <v>212.32</v>
          </cell>
        </row>
        <row r="1263">
          <cell r="A1263">
            <v>19.47</v>
          </cell>
          <cell r="AE1263">
            <v>149.74600757190851</v>
          </cell>
          <cell r="AH1263">
            <v>209.18</v>
          </cell>
        </row>
        <row r="1264">
          <cell r="A1264">
            <v>19.48</v>
          </cell>
          <cell r="AE1264">
            <v>149.73228693261299</v>
          </cell>
          <cell r="AH1264">
            <v>209.2</v>
          </cell>
        </row>
        <row r="1265">
          <cell r="A1265">
            <v>19.489999999999998</v>
          </cell>
          <cell r="AE1265">
            <v>143.65231999071233</v>
          </cell>
          <cell r="AH1265">
            <v>207.74</v>
          </cell>
        </row>
        <row r="1266">
          <cell r="A1266">
            <v>19.5</v>
          </cell>
          <cell r="AE1266">
            <v>242.81562236696601</v>
          </cell>
          <cell r="AH1266">
            <v>207.04</v>
          </cell>
        </row>
        <row r="1267">
          <cell r="A1267">
            <v>19.510000000000002</v>
          </cell>
          <cell r="AE1267">
            <v>230.99636474984717</v>
          </cell>
          <cell r="AH1267">
            <v>209.53</v>
          </cell>
        </row>
        <row r="1268">
          <cell r="A1268">
            <v>19.52</v>
          </cell>
          <cell r="AE1268">
            <v>216.69501874148418</v>
          </cell>
          <cell r="AH1268">
            <v>211</v>
          </cell>
        </row>
        <row r="1269">
          <cell r="A1269">
            <v>19.53</v>
          </cell>
          <cell r="AE1269">
            <v>216.71012647216898</v>
          </cell>
          <cell r="AH1269">
            <v>211.03</v>
          </cell>
        </row>
        <row r="1270">
          <cell r="A1270">
            <v>19.54</v>
          </cell>
          <cell r="AE1270">
            <v>206.20455473628405</v>
          </cell>
          <cell r="AH1270">
            <v>212.6</v>
          </cell>
        </row>
        <row r="1271">
          <cell r="A1271">
            <v>19.55</v>
          </cell>
          <cell r="AE1271">
            <v>200.36144137475534</v>
          </cell>
          <cell r="AH1271">
            <v>212.76</v>
          </cell>
        </row>
        <row r="1272">
          <cell r="A1272">
            <v>19.559999999999999</v>
          </cell>
          <cell r="AE1272">
            <v>189.6646818308686</v>
          </cell>
          <cell r="AH1272">
            <v>210.2</v>
          </cell>
        </row>
        <row r="1273">
          <cell r="A1273">
            <v>19.57</v>
          </cell>
          <cell r="AE1273">
            <v>189.68115969382967</v>
          </cell>
          <cell r="AH1273">
            <v>210.23</v>
          </cell>
        </row>
        <row r="1274">
          <cell r="A1274">
            <v>19.579999999999998</v>
          </cell>
          <cell r="AE1274">
            <v>187.38248033861726</v>
          </cell>
          <cell r="AH1274">
            <v>209.59</v>
          </cell>
        </row>
        <row r="1275">
          <cell r="A1275">
            <v>19.59</v>
          </cell>
          <cell r="AE1275">
            <v>184.68530281426891</v>
          </cell>
          <cell r="AH1275">
            <v>208.43</v>
          </cell>
        </row>
        <row r="1276">
          <cell r="A1276">
            <v>19.600000000000001</v>
          </cell>
          <cell r="AE1276">
            <v>183.28602610768579</v>
          </cell>
          <cell r="AH1276">
            <v>207.57</v>
          </cell>
        </row>
        <row r="1277">
          <cell r="A1277">
            <v>19.61</v>
          </cell>
          <cell r="AE1277">
            <v>182.14553790299047</v>
          </cell>
          <cell r="AH1277">
            <v>205.52</v>
          </cell>
        </row>
        <row r="1278">
          <cell r="A1278">
            <v>19.62</v>
          </cell>
          <cell r="AE1278">
            <v>182.39721756009237</v>
          </cell>
          <cell r="AH1278">
            <v>204.21</v>
          </cell>
        </row>
        <row r="1279">
          <cell r="A1279">
            <v>19.63</v>
          </cell>
          <cell r="AE1279">
            <v>178.94983965395454</v>
          </cell>
          <cell r="AH1279">
            <v>197.71</v>
          </cell>
        </row>
        <row r="1280">
          <cell r="A1280">
            <v>19.64</v>
          </cell>
          <cell r="AE1280">
            <v>178.96855922198571</v>
          </cell>
          <cell r="AH1280">
            <v>197.73</v>
          </cell>
        </row>
        <row r="1281">
          <cell r="A1281">
            <v>19.649999999999999</v>
          </cell>
          <cell r="AE1281">
            <v>178.10899455061352</v>
          </cell>
          <cell r="AH1281">
            <v>194.95</v>
          </cell>
        </row>
        <row r="1282">
          <cell r="A1282">
            <v>19.66</v>
          </cell>
          <cell r="AE1282">
            <v>177.97136922516415</v>
          </cell>
          <cell r="AH1282">
            <v>192.77</v>
          </cell>
        </row>
        <row r="1283">
          <cell r="A1283">
            <v>19.670000000000002</v>
          </cell>
          <cell r="AE1283">
            <v>177.51692945022015</v>
          </cell>
          <cell r="AH1283">
            <v>190.83</v>
          </cell>
        </row>
        <row r="1284">
          <cell r="A1284">
            <v>19.68</v>
          </cell>
          <cell r="AE1284">
            <v>175.88453013648547</v>
          </cell>
          <cell r="AH1284">
            <v>186.97</v>
          </cell>
        </row>
        <row r="1285">
          <cell r="A1285">
            <v>19.690000000000001</v>
          </cell>
          <cell r="AE1285">
            <v>176.41968793894819</v>
          </cell>
          <cell r="AH1285">
            <v>184.4</v>
          </cell>
        </row>
        <row r="1286">
          <cell r="A1286">
            <v>19.7</v>
          </cell>
          <cell r="AE1286">
            <v>174.89702270512478</v>
          </cell>
          <cell r="AH1286">
            <v>177.39</v>
          </cell>
        </row>
        <row r="1287">
          <cell r="A1287">
            <v>19.71</v>
          </cell>
          <cell r="AE1287">
            <v>174.910697715374</v>
          </cell>
          <cell r="AH1287">
            <v>177.41</v>
          </cell>
        </row>
        <row r="1288">
          <cell r="A1288">
            <v>19.72</v>
          </cell>
          <cell r="AE1288">
            <v>174.74358335770739</v>
          </cell>
          <cell r="AH1288">
            <v>174.96</v>
          </cell>
        </row>
        <row r="1289">
          <cell r="A1289">
            <v>19.73</v>
          </cell>
          <cell r="AE1289">
            <v>174.94203765265249</v>
          </cell>
          <cell r="AH1289">
            <v>172.99</v>
          </cell>
        </row>
        <row r="1290">
          <cell r="A1290">
            <v>19.739999999999998</v>
          </cell>
          <cell r="AE1290">
            <v>173.42325869337313</v>
          </cell>
          <cell r="AH1290">
            <v>170.95</v>
          </cell>
        </row>
        <row r="1291">
          <cell r="A1291">
            <v>19.75</v>
          </cell>
          <cell r="AE1291">
            <v>173.79486853945107</v>
          </cell>
          <cell r="AH1291">
            <v>171.21</v>
          </cell>
        </row>
        <row r="1292">
          <cell r="A1292">
            <v>19.760000000000002</v>
          </cell>
          <cell r="AE1292">
            <v>173.80045542037303</v>
          </cell>
          <cell r="AH1292">
            <v>171.11</v>
          </cell>
        </row>
        <row r="1293">
          <cell r="A1293">
            <v>19.77</v>
          </cell>
          <cell r="AE1293">
            <v>173.81337877616446</v>
          </cell>
          <cell r="AH1293">
            <v>171.13</v>
          </cell>
        </row>
        <row r="1294">
          <cell r="A1294">
            <v>19.78</v>
          </cell>
          <cell r="AE1294">
            <v>173.08840703168349</v>
          </cell>
          <cell r="AH1294">
            <v>170.66</v>
          </cell>
        </row>
        <row r="1295">
          <cell r="A1295">
            <v>19.79</v>
          </cell>
          <cell r="AE1295">
            <v>173.79460985978261</v>
          </cell>
          <cell r="AH1295">
            <v>170.6</v>
          </cell>
        </row>
        <row r="1296">
          <cell r="A1296">
            <v>19.8</v>
          </cell>
          <cell r="AE1296">
            <v>177.30331391122854</v>
          </cell>
          <cell r="AH1296">
            <v>171.22</v>
          </cell>
        </row>
        <row r="1297">
          <cell r="A1297">
            <v>19.809999999999999</v>
          </cell>
          <cell r="AE1297">
            <v>177.31873049137224</v>
          </cell>
          <cell r="AH1297">
            <v>171.23</v>
          </cell>
        </row>
        <row r="1298">
          <cell r="A1298">
            <v>19.82</v>
          </cell>
          <cell r="AE1298">
            <v>179.0857733734592</v>
          </cell>
          <cell r="AH1298">
            <v>172.3</v>
          </cell>
        </row>
        <row r="1299">
          <cell r="A1299">
            <v>19.829999999999998</v>
          </cell>
          <cell r="AE1299">
            <v>187.54309592298762</v>
          </cell>
          <cell r="AH1299">
            <v>176.89</v>
          </cell>
        </row>
        <row r="1300">
          <cell r="A1300">
            <v>19.84</v>
          </cell>
          <cell r="AE1300">
            <v>191.10711658226225</v>
          </cell>
          <cell r="AH1300">
            <v>178.26</v>
          </cell>
        </row>
        <row r="1301">
          <cell r="A1301">
            <v>19.850000000000001</v>
          </cell>
          <cell r="AE1301">
            <v>198.11648282935801</v>
          </cell>
          <cell r="AH1301">
            <v>181.86</v>
          </cell>
        </row>
        <row r="1302">
          <cell r="A1302">
            <v>19.86</v>
          </cell>
          <cell r="AE1302">
            <v>198.12950818169739</v>
          </cell>
          <cell r="AH1302">
            <v>181.88</v>
          </cell>
        </row>
        <row r="1303">
          <cell r="A1303">
            <v>19.87</v>
          </cell>
          <cell r="AE1303">
            <v>219.81229264483315</v>
          </cell>
          <cell r="AH1303">
            <v>200.2</v>
          </cell>
        </row>
        <row r="1304">
          <cell r="A1304">
            <v>19.88</v>
          </cell>
          <cell r="AE1304">
            <v>219.82642707880819</v>
          </cell>
          <cell r="AH1304">
            <v>200.23</v>
          </cell>
        </row>
        <row r="1305">
          <cell r="A1305">
            <v>19.89</v>
          </cell>
          <cell r="AE1305">
            <v>220.25025064905097</v>
          </cell>
          <cell r="AH1305">
            <v>202</v>
          </cell>
        </row>
        <row r="1306">
          <cell r="A1306">
            <v>19.899999999999999</v>
          </cell>
          <cell r="AE1306">
            <v>220.15271448365192</v>
          </cell>
          <cell r="AH1306">
            <v>200.71</v>
          </cell>
        </row>
        <row r="1307">
          <cell r="A1307">
            <v>19.91</v>
          </cell>
          <cell r="AE1307">
            <v>210.87926115692835</v>
          </cell>
          <cell r="AH1307">
            <v>200.16</v>
          </cell>
        </row>
        <row r="1308">
          <cell r="A1308">
            <v>19.920000000000002</v>
          </cell>
          <cell r="AE1308">
            <v>210.89378187691773</v>
          </cell>
          <cell r="AH1308">
            <v>200.19</v>
          </cell>
        </row>
        <row r="1309">
          <cell r="A1309">
            <v>19.93</v>
          </cell>
          <cell r="AE1309">
            <v>205.21494151984214</v>
          </cell>
          <cell r="AH1309">
            <v>199.44</v>
          </cell>
        </row>
        <row r="1310">
          <cell r="A1310">
            <v>19.940000000000001</v>
          </cell>
          <cell r="AE1310">
            <v>195.13389857527849</v>
          </cell>
          <cell r="AH1310">
            <v>198.84</v>
          </cell>
        </row>
        <row r="1311">
          <cell r="A1311">
            <v>19.95</v>
          </cell>
          <cell r="AE1311">
            <v>193.94235032215363</v>
          </cell>
          <cell r="AH1311">
            <v>199.41</v>
          </cell>
        </row>
        <row r="1312">
          <cell r="A1312">
            <v>19.96</v>
          </cell>
          <cell r="AE1312">
            <v>184.64621735514947</v>
          </cell>
          <cell r="AH1312">
            <v>198.54</v>
          </cell>
        </row>
        <row r="1313">
          <cell r="A1313">
            <v>19.97</v>
          </cell>
          <cell r="AE1313">
            <v>184.66459843513701</v>
          </cell>
          <cell r="AH1313">
            <v>198.56</v>
          </cell>
        </row>
        <row r="1314">
          <cell r="A1314">
            <v>19.98</v>
          </cell>
          <cell r="AE1314">
            <v>181.91994453869131</v>
          </cell>
          <cell r="AH1314">
            <v>197.17</v>
          </cell>
        </row>
        <row r="1315">
          <cell r="A1315">
            <v>19.989999999999998</v>
          </cell>
          <cell r="AE1315">
            <v>180.1729846184916</v>
          </cell>
          <cell r="AH1315">
            <v>196.47</v>
          </cell>
        </row>
        <row r="1316">
          <cell r="A1316">
            <v>20</v>
          </cell>
          <cell r="AE1316">
            <v>195.04486546283218</v>
          </cell>
          <cell r="AH1316">
            <v>202.4</v>
          </cell>
        </row>
        <row r="1317">
          <cell r="A1317">
            <v>20.010000000000002</v>
          </cell>
          <cell r="AE1317">
            <v>217.33375960303306</v>
          </cell>
          <cell r="AH1317">
            <v>209.47</v>
          </cell>
        </row>
        <row r="1318">
          <cell r="A1318">
            <v>20.02</v>
          </cell>
          <cell r="AE1318">
            <v>160.56960254772915</v>
          </cell>
          <cell r="AH1318">
            <v>223.46</v>
          </cell>
        </row>
        <row r="1319">
          <cell r="A1319">
            <v>20.03</v>
          </cell>
          <cell r="AE1319">
            <v>160.55438368758993</v>
          </cell>
          <cell r="AH1319">
            <v>223.49</v>
          </cell>
        </row>
        <row r="1320">
          <cell r="A1320">
            <v>20.04</v>
          </cell>
          <cell r="AE1320">
            <v>167.41346183472265</v>
          </cell>
          <cell r="AH1320">
            <v>223.55</v>
          </cell>
        </row>
        <row r="1321">
          <cell r="A1321">
            <v>20.05</v>
          </cell>
          <cell r="AE1321">
            <v>160.34855864521026</v>
          </cell>
          <cell r="AH1321">
            <v>219.5</v>
          </cell>
        </row>
        <row r="1322">
          <cell r="A1322">
            <v>20.059999999999999</v>
          </cell>
          <cell r="AE1322">
            <v>151.19891119974429</v>
          </cell>
          <cell r="AH1322">
            <v>214.73</v>
          </cell>
        </row>
        <row r="1323">
          <cell r="A1323">
            <v>20.07</v>
          </cell>
          <cell r="AE1323">
            <v>235.93448980246032</v>
          </cell>
          <cell r="AH1323">
            <v>198.04</v>
          </cell>
        </row>
        <row r="1324">
          <cell r="A1324">
            <v>20.079999999999998</v>
          </cell>
          <cell r="AE1324">
            <v>235.94603711117534</v>
          </cell>
          <cell r="AH1324">
            <v>198.07</v>
          </cell>
        </row>
        <row r="1325">
          <cell r="A1325">
            <v>20.09</v>
          </cell>
          <cell r="AE1325">
            <v>228.42113322534931</v>
          </cell>
          <cell r="AH1325">
            <v>197.39</v>
          </cell>
        </row>
        <row r="1326">
          <cell r="A1326">
            <v>20.100000000000001</v>
          </cell>
          <cell r="AE1326">
            <v>221.89861306886436</v>
          </cell>
          <cell r="AH1326">
            <v>199.35</v>
          </cell>
        </row>
        <row r="1327">
          <cell r="A1327">
            <v>20.11</v>
          </cell>
          <cell r="AE1327">
            <v>209.43267879989372</v>
          </cell>
          <cell r="AH1327">
            <v>207.26</v>
          </cell>
        </row>
        <row r="1328">
          <cell r="A1328">
            <v>20.12</v>
          </cell>
          <cell r="AE1328">
            <v>202.06219223054805</v>
          </cell>
          <cell r="AH1328">
            <v>208.76</v>
          </cell>
        </row>
        <row r="1329">
          <cell r="A1329">
            <v>20.13</v>
          </cell>
          <cell r="AE1329">
            <v>193.84451693085944</v>
          </cell>
          <cell r="AH1329">
            <v>207.65</v>
          </cell>
        </row>
        <row r="1330">
          <cell r="A1330">
            <v>20.14</v>
          </cell>
          <cell r="AE1330">
            <v>193.86292594344133</v>
          </cell>
          <cell r="AH1330">
            <v>207.67</v>
          </cell>
        </row>
        <row r="1331">
          <cell r="A1331">
            <v>20.149999999999999</v>
          </cell>
          <cell r="AE1331">
            <v>187.71639861023749</v>
          </cell>
          <cell r="AH1331">
            <v>206.48</v>
          </cell>
        </row>
        <row r="1332">
          <cell r="A1332">
            <v>20.16</v>
          </cell>
          <cell r="AE1332">
            <v>187.08127826888207</v>
          </cell>
          <cell r="AH1332">
            <v>207.1</v>
          </cell>
        </row>
        <row r="1333">
          <cell r="A1333">
            <v>20.170000000000002</v>
          </cell>
          <cell r="AE1333">
            <v>182.72269240484087</v>
          </cell>
          <cell r="AH1333">
            <v>206.37</v>
          </cell>
        </row>
        <row r="1334">
          <cell r="A1334">
            <v>20.18</v>
          </cell>
          <cell r="AE1334">
            <v>182.73866449757156</v>
          </cell>
          <cell r="AH1334">
            <v>206.39</v>
          </cell>
        </row>
        <row r="1335">
          <cell r="A1335">
            <v>20.190000000000001</v>
          </cell>
          <cell r="AE1335">
            <v>178.06111620181778</v>
          </cell>
          <cell r="AH1335">
            <v>202.43</v>
          </cell>
        </row>
        <row r="1336">
          <cell r="A1336">
            <v>20.2</v>
          </cell>
          <cell r="AE1336">
            <v>175.8425778910121</v>
          </cell>
          <cell r="AH1336">
            <v>200.35</v>
          </cell>
        </row>
        <row r="1337">
          <cell r="A1337">
            <v>20.21</v>
          </cell>
          <cell r="AE1337">
            <v>170.4384075038756</v>
          </cell>
          <cell r="AH1337">
            <v>193.96</v>
          </cell>
        </row>
        <row r="1338">
          <cell r="A1338">
            <v>20.22</v>
          </cell>
          <cell r="AE1338">
            <v>170.45372655910359</v>
          </cell>
          <cell r="AH1338">
            <v>193.98</v>
          </cell>
        </row>
        <row r="1339">
          <cell r="A1339">
            <v>20.23</v>
          </cell>
          <cell r="AE1339">
            <v>169.50265904867547</v>
          </cell>
          <cell r="AH1339">
            <v>190.75</v>
          </cell>
        </row>
        <row r="1340">
          <cell r="A1340">
            <v>20.239999999999998</v>
          </cell>
          <cell r="AE1340">
            <v>170.8739554199216</v>
          </cell>
          <cell r="AH1340">
            <v>189.25</v>
          </cell>
        </row>
        <row r="1341">
          <cell r="A1341">
            <v>20.25</v>
          </cell>
          <cell r="AE1341">
            <v>182.63891741208226</v>
          </cell>
          <cell r="AH1341">
            <v>188.9</v>
          </cell>
        </row>
        <row r="1342">
          <cell r="A1342">
            <v>20.260000000000002</v>
          </cell>
          <cell r="AE1342">
            <v>182.6533065907918</v>
          </cell>
          <cell r="AH1342">
            <v>188.92</v>
          </cell>
        </row>
        <row r="1343">
          <cell r="A1343">
            <v>20.27</v>
          </cell>
          <cell r="AE1343">
            <v>219.36397909656998</v>
          </cell>
          <cell r="AH1343">
            <v>193.24</v>
          </cell>
        </row>
        <row r="1344">
          <cell r="A1344">
            <v>20.28</v>
          </cell>
          <cell r="AE1344">
            <v>129.7470518207692</v>
          </cell>
          <cell r="AH1344">
            <v>195.95</v>
          </cell>
        </row>
        <row r="1345">
          <cell r="A1345">
            <v>20.29</v>
          </cell>
          <cell r="AE1345">
            <v>153.99961327199239</v>
          </cell>
          <cell r="AH1345">
            <v>202.51</v>
          </cell>
        </row>
        <row r="1346">
          <cell r="A1346">
            <v>20.3</v>
          </cell>
          <cell r="AE1346">
            <v>153.98697016660304</v>
          </cell>
          <cell r="AH1346">
            <v>202.53</v>
          </cell>
        </row>
        <row r="1347">
          <cell r="A1347">
            <v>20.309999999999999</v>
          </cell>
          <cell r="AE1347">
            <v>151.05628137955031</v>
          </cell>
          <cell r="AH1347">
            <v>203.5</v>
          </cell>
        </row>
        <row r="1348">
          <cell r="A1348">
            <v>20.32</v>
          </cell>
          <cell r="AE1348">
            <v>144.20836595273798</v>
          </cell>
          <cell r="AH1348">
            <v>201.76</v>
          </cell>
        </row>
        <row r="1349">
          <cell r="A1349">
            <v>20.329999999999998</v>
          </cell>
          <cell r="AE1349">
            <v>132.72153135748007</v>
          </cell>
          <cell r="AH1349">
            <v>198.43</v>
          </cell>
        </row>
        <row r="1350">
          <cell r="A1350">
            <v>20.34</v>
          </cell>
          <cell r="AE1350">
            <v>132.70988059322377</v>
          </cell>
          <cell r="AH1350">
            <v>198.45</v>
          </cell>
        </row>
        <row r="1351">
          <cell r="A1351">
            <v>20.350000000000001</v>
          </cell>
          <cell r="AE1351">
            <v>230.57216630176379</v>
          </cell>
          <cell r="AH1351">
            <v>198.33</v>
          </cell>
        </row>
        <row r="1352">
          <cell r="A1352">
            <v>20.36</v>
          </cell>
          <cell r="AE1352">
            <v>221.65084139453887</v>
          </cell>
          <cell r="AH1352">
            <v>199.1</v>
          </cell>
        </row>
        <row r="1353">
          <cell r="A1353">
            <v>20.37</v>
          </cell>
          <cell r="AE1353">
            <v>198.22238949961482</v>
          </cell>
          <cell r="AH1353">
            <v>204.53</v>
          </cell>
        </row>
        <row r="1354">
          <cell r="A1354">
            <v>20.38</v>
          </cell>
          <cell r="AE1354">
            <v>198.23741440885399</v>
          </cell>
          <cell r="AH1354">
            <v>204.55</v>
          </cell>
        </row>
        <row r="1355">
          <cell r="A1355">
            <v>20.39</v>
          </cell>
          <cell r="AE1355">
            <v>193.37249397719853</v>
          </cell>
          <cell r="AH1355">
            <v>204.86</v>
          </cell>
        </row>
        <row r="1356">
          <cell r="A1356">
            <v>20.399999999999999</v>
          </cell>
          <cell r="AE1356">
            <v>189.83836032185417</v>
          </cell>
          <cell r="AH1356">
            <v>203.93</v>
          </cell>
        </row>
        <row r="1357">
          <cell r="A1357">
            <v>20.41</v>
          </cell>
          <cell r="AE1357">
            <v>187.19866067671745</v>
          </cell>
          <cell r="AH1357">
            <v>203.97</v>
          </cell>
        </row>
        <row r="1358">
          <cell r="A1358">
            <v>20.420000000000002</v>
          </cell>
          <cell r="AE1358">
            <v>186.20822246214075</v>
          </cell>
          <cell r="AH1358">
            <v>203.8</v>
          </cell>
        </row>
        <row r="1359">
          <cell r="A1359">
            <v>20.43</v>
          </cell>
          <cell r="AE1359">
            <v>184.79252966963605</v>
          </cell>
          <cell r="AH1359">
            <v>202.78</v>
          </cell>
        </row>
        <row r="1360">
          <cell r="A1360">
            <v>20.440000000000001</v>
          </cell>
          <cell r="AE1360">
            <v>184.80807923561082</v>
          </cell>
          <cell r="AH1360">
            <v>202.8</v>
          </cell>
        </row>
        <row r="1361">
          <cell r="A1361">
            <v>20.45</v>
          </cell>
          <cell r="AE1361">
            <v>184.81150884914038</v>
          </cell>
          <cell r="AH1361">
            <v>202.29</v>
          </cell>
        </row>
        <row r="1362">
          <cell r="A1362">
            <v>20.46</v>
          </cell>
          <cell r="AE1362">
            <v>184.09470829399197</v>
          </cell>
          <cell r="AH1362">
            <v>201.24</v>
          </cell>
        </row>
        <row r="1363">
          <cell r="A1363">
            <v>20.47</v>
          </cell>
          <cell r="AE1363">
            <v>181.19316180288155</v>
          </cell>
          <cell r="AH1363">
            <v>197.28</v>
          </cell>
        </row>
        <row r="1364">
          <cell r="A1364">
            <v>20.48</v>
          </cell>
          <cell r="AE1364">
            <v>179.68876476609216</v>
          </cell>
          <cell r="AH1364">
            <v>194.84</v>
          </cell>
        </row>
        <row r="1365">
          <cell r="A1365">
            <v>20.49</v>
          </cell>
          <cell r="AE1365">
            <v>173.18695860234635</v>
          </cell>
          <cell r="AH1365">
            <v>185.4</v>
          </cell>
        </row>
        <row r="1366">
          <cell r="A1366">
            <v>20.5</v>
          </cell>
          <cell r="AE1366">
            <v>173.20493476946459</v>
          </cell>
          <cell r="AH1366">
            <v>185.42</v>
          </cell>
        </row>
        <row r="1367">
          <cell r="A1367">
            <v>20.51</v>
          </cell>
          <cell r="AE1367">
            <v>171.81496439787799</v>
          </cell>
          <cell r="AH1367">
            <v>180.71</v>
          </cell>
        </row>
        <row r="1368">
          <cell r="A1368">
            <v>20.52</v>
          </cell>
          <cell r="AE1368">
            <v>170.46462076566323</v>
          </cell>
          <cell r="AH1368">
            <v>176.46</v>
          </cell>
        </row>
        <row r="1369">
          <cell r="A1369">
            <v>20.53</v>
          </cell>
          <cell r="AE1369">
            <v>169.42848027628486</v>
          </cell>
          <cell r="AH1369">
            <v>172.05</v>
          </cell>
        </row>
        <row r="1370">
          <cell r="A1370">
            <v>20.54</v>
          </cell>
          <cell r="AE1370">
            <v>168.33554777409299</v>
          </cell>
          <cell r="AH1370">
            <v>166.93</v>
          </cell>
        </row>
        <row r="1371">
          <cell r="A1371">
            <v>20.55</v>
          </cell>
          <cell r="AE1371">
            <v>167.8831562147324</v>
          </cell>
          <cell r="AH1371">
            <v>165.68</v>
          </cell>
        </row>
        <row r="1372">
          <cell r="A1372">
            <v>20.56</v>
          </cell>
          <cell r="AE1372">
            <v>167.66419705917832</v>
          </cell>
          <cell r="AH1372">
            <v>162.81</v>
          </cell>
        </row>
        <row r="1373">
          <cell r="A1373">
            <v>20.57</v>
          </cell>
          <cell r="AE1373">
            <v>167.67930570466947</v>
          </cell>
          <cell r="AH1373">
            <v>162.82</v>
          </cell>
        </row>
        <row r="1374">
          <cell r="A1374">
            <v>20.58</v>
          </cell>
          <cell r="AE1374">
            <v>168.03119350088051</v>
          </cell>
          <cell r="AH1374">
            <v>162.5</v>
          </cell>
        </row>
        <row r="1375">
          <cell r="A1375">
            <v>20.59</v>
          </cell>
          <cell r="AE1375">
            <v>168.02292286290185</v>
          </cell>
          <cell r="AH1375">
            <v>162.22</v>
          </cell>
        </row>
        <row r="1376">
          <cell r="A1376">
            <v>20.6</v>
          </cell>
          <cell r="AE1376">
            <v>168.01953812346252</v>
          </cell>
          <cell r="AH1376">
            <v>162.19999999999999</v>
          </cell>
        </row>
        <row r="1377">
          <cell r="A1377">
            <v>20.61</v>
          </cell>
          <cell r="AE1377">
            <v>167.65979159958124</v>
          </cell>
          <cell r="AH1377">
            <v>161.99</v>
          </cell>
        </row>
        <row r="1378">
          <cell r="A1378">
            <v>20.62</v>
          </cell>
          <cell r="AE1378">
            <v>167.64078335914814</v>
          </cell>
          <cell r="AH1378">
            <v>161.63999999999999</v>
          </cell>
        </row>
        <row r="1379">
          <cell r="A1379">
            <v>20.63</v>
          </cell>
          <cell r="AE1379">
            <v>168.06714932001697</v>
          </cell>
          <cell r="AH1379">
            <v>162.47999999999999</v>
          </cell>
        </row>
        <row r="1380">
          <cell r="A1380">
            <v>20.64</v>
          </cell>
          <cell r="AE1380">
            <v>168.08255086920653</v>
          </cell>
          <cell r="AH1380">
            <v>162.5</v>
          </cell>
        </row>
        <row r="1381">
          <cell r="A1381">
            <v>20.65</v>
          </cell>
          <cell r="AE1381">
            <v>168.11212814624031</v>
          </cell>
          <cell r="AH1381">
            <v>162.83000000000001</v>
          </cell>
        </row>
        <row r="1382">
          <cell r="A1382">
            <v>20.66</v>
          </cell>
          <cell r="AE1382">
            <v>167.7667753557194</v>
          </cell>
          <cell r="AH1382">
            <v>163.01</v>
          </cell>
        </row>
        <row r="1383">
          <cell r="A1383">
            <v>20.67</v>
          </cell>
          <cell r="AE1383">
            <v>167.40176885720066</v>
          </cell>
          <cell r="AH1383">
            <v>162.97</v>
          </cell>
        </row>
        <row r="1384">
          <cell r="A1384">
            <v>20.68</v>
          </cell>
          <cell r="AE1384">
            <v>167.07548505172966</v>
          </cell>
          <cell r="AH1384">
            <v>163.22999999999999</v>
          </cell>
        </row>
        <row r="1385">
          <cell r="A1385">
            <v>20.69</v>
          </cell>
          <cell r="AE1385">
            <v>168.60130244541199</v>
          </cell>
          <cell r="AH1385">
            <v>163.97</v>
          </cell>
        </row>
        <row r="1386">
          <cell r="A1386">
            <v>20.7</v>
          </cell>
          <cell r="AE1386">
            <v>168.61642132261491</v>
          </cell>
          <cell r="AH1386">
            <v>163.98</v>
          </cell>
        </row>
        <row r="1387">
          <cell r="A1387">
            <v>20.71</v>
          </cell>
          <cell r="AE1387">
            <v>168.28397503002591</v>
          </cell>
          <cell r="AH1387">
            <v>164.1</v>
          </cell>
        </row>
        <row r="1388">
          <cell r="A1388">
            <v>20.72</v>
          </cell>
          <cell r="AE1388">
            <v>168.6849225796521</v>
          </cell>
          <cell r="AH1388">
            <v>164.5</v>
          </cell>
        </row>
        <row r="1389">
          <cell r="A1389">
            <v>20.73</v>
          </cell>
          <cell r="AE1389">
            <v>169.09242696117502</v>
          </cell>
          <cell r="AH1389">
            <v>164.94</v>
          </cell>
        </row>
        <row r="1390">
          <cell r="A1390">
            <v>20.74</v>
          </cell>
          <cell r="AE1390">
            <v>169.47844821561714</v>
          </cell>
          <cell r="AH1390">
            <v>165.2</v>
          </cell>
        </row>
        <row r="1391">
          <cell r="A1391">
            <v>20.75</v>
          </cell>
          <cell r="AE1391">
            <v>169.15150936203997</v>
          </cell>
          <cell r="AH1391">
            <v>165.62</v>
          </cell>
        </row>
        <row r="1392">
          <cell r="A1392">
            <v>20.76</v>
          </cell>
          <cell r="AE1392">
            <v>169.16722899230822</v>
          </cell>
          <cell r="AH1392">
            <v>165.64</v>
          </cell>
        </row>
        <row r="1393">
          <cell r="A1393">
            <v>20.77</v>
          </cell>
          <cell r="AE1393">
            <v>169.20505476891319</v>
          </cell>
          <cell r="AH1393">
            <v>165.81</v>
          </cell>
        </row>
        <row r="1394">
          <cell r="A1394">
            <v>20.78</v>
          </cell>
          <cell r="AE1394">
            <v>169.94167892851843</v>
          </cell>
          <cell r="AH1394">
            <v>166.13</v>
          </cell>
        </row>
        <row r="1395">
          <cell r="A1395">
            <v>20.79</v>
          </cell>
          <cell r="AE1395">
            <v>171.1019311510135</v>
          </cell>
          <cell r="AH1395">
            <v>167.26</v>
          </cell>
        </row>
        <row r="1396">
          <cell r="A1396">
            <v>20.8</v>
          </cell>
          <cell r="AE1396">
            <v>171.11767822946817</v>
          </cell>
          <cell r="AH1396">
            <v>167.28</v>
          </cell>
        </row>
        <row r="1397">
          <cell r="A1397">
            <v>20.81</v>
          </cell>
          <cell r="AE1397">
            <v>171.14686074208575</v>
          </cell>
          <cell r="AH1397">
            <v>167.41</v>
          </cell>
        </row>
        <row r="1398">
          <cell r="A1398">
            <v>20.82</v>
          </cell>
          <cell r="AE1398">
            <v>171.52591041298044</v>
          </cell>
          <cell r="AH1398">
            <v>167.69</v>
          </cell>
        </row>
        <row r="1399">
          <cell r="A1399">
            <v>20.83</v>
          </cell>
          <cell r="AE1399">
            <v>171.91830147708441</v>
          </cell>
          <cell r="AH1399">
            <v>168.14</v>
          </cell>
        </row>
        <row r="1400">
          <cell r="A1400">
            <v>20.84</v>
          </cell>
          <cell r="AE1400">
            <v>172.31765169966371</v>
          </cell>
          <cell r="AH1400">
            <v>168.54</v>
          </cell>
        </row>
        <row r="1401">
          <cell r="A1401">
            <v>20.85</v>
          </cell>
          <cell r="AE1401">
            <v>174.18438227222288</v>
          </cell>
          <cell r="AH1401">
            <v>169.88</v>
          </cell>
        </row>
        <row r="1402">
          <cell r="A1402">
            <v>20.86</v>
          </cell>
          <cell r="AE1402">
            <v>174.19669068125347</v>
          </cell>
          <cell r="AH1402">
            <v>169.9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ogle Map-Lithology (Brochero)"/>
      <sheetName val="Geology (Rodriguez Brochero)"/>
      <sheetName val="Layout Fugro"/>
      <sheetName val="Layout Geoforma"/>
      <sheetName val="CPTu  (Data)"/>
      <sheetName val="CPTu F05 (Interpretation)"/>
      <sheetName val="CPTU F04 (Interpretation)"/>
      <sheetName val="Soil Behaviour (2016)"/>
      <sheetName val="CPTu (Plots)"/>
      <sheetName val="Sleeve Friction (Question)"/>
      <sheetName val="SDMT (Data)"/>
      <sheetName val="SDMT 03 (Interpretation)"/>
      <sheetName val="SDMT 01 (Interpretation)"/>
      <sheetName val="SDMT (Plots)"/>
      <sheetName val="CPTu F05-SDMT 03 Conversion"/>
      <sheetName val="SDMT -CPTu F04 Conversion"/>
      <sheetName val="SPT Data (Geoforma)"/>
      <sheetName val="SPT (Data processing)"/>
      <sheetName val="SPT (Plot)"/>
      <sheetName val="Synoptic Plot"/>
      <sheetName val="SBT Lithology"/>
      <sheetName val="Sand Behaviour"/>
      <sheetName val="FC-Ic-ID"/>
      <sheetName val="OCR-su-M"/>
      <sheetName val="Dr-PHI"/>
      <sheetName val=" Gamma, Vs, Go, Eo"/>
      <sheetName val="ET5 (Test Pile details)"/>
      <sheetName val="ET5 (Test Pile)"/>
      <sheetName val="ET5 (TIP, CH, PIT)"/>
      <sheetName val="ET5 Results"/>
      <sheetName val="ET4 (Test Pile Details)"/>
      <sheetName val="ET4 (Test Pile)"/>
      <sheetName val="ET4 (CH, PIT)"/>
      <sheetName val="ET4 Results"/>
      <sheetName val="LCPC (CPeT-IT)"/>
      <sheetName val="ET4 (Driven)"/>
      <sheetName val="Togliani (Driven+Taper)"/>
      <sheetName val="Togliani (CPTu-OC+OL)"/>
      <sheetName val="Togliani ( DMT)"/>
      <sheetName val="Togliani (CPTu, qc &amp; Rf-2016)"/>
      <sheetName val="ET4 (prima  e dopo )"/>
      <sheetName val="Togliani (CPTu, qc-2016)"/>
      <sheetName val="Togliani (CPTu, qc-KG,10-16)"/>
      <sheetName val="Togliani (CPTu-KG, 11-16)"/>
      <sheetName val="Togliani (DMT-2016)"/>
      <sheetName val="Load- Movement (Measured)"/>
      <sheetName val="Load-Movement (CPTu-OC+OL)"/>
      <sheetName val="Load-Movement (DMT Compress.) "/>
      <sheetName val="Synoptic Plots"/>
      <sheetName val="Load-Movements"/>
      <sheetName val="Unit Friction"/>
      <sheetName val="CPTu (Basic Plots)"/>
      <sheetName val="ET6 (Load-Settlement)"/>
      <sheetName val="Unit Friction+ET6 Capacity"/>
      <sheetName val="CPTu (suddivisione unità)"/>
      <sheetName val="CPTu (Capacità 100 giorni)"/>
      <sheetName val="Augustesen"/>
      <sheetName val="Augustesen (Shaft)"/>
      <sheetName val="Risultati intermedi (confronti)"/>
      <sheetName val="Risultati finali (confronti)"/>
      <sheetName val="ET5 (Capacità,carico-cedimento)"/>
      <sheetName val="Foglio1"/>
      <sheetName val="ET4 Capacità (metodi diversi)"/>
      <sheetName val="Cedimento-Tempo"/>
      <sheetName val="Compressione elastica(Fleming)"/>
      <sheetName val="Chen &amp; Kulhawy"/>
      <sheetName val="ET4 Carico-Cedimento (Ricostr.)"/>
      <sheetName val="ET4 (Carico-Cedimento a 25 gg.)"/>
      <sheetName val="Foglio2"/>
      <sheetName val="Unipile (E &amp;F, 09.09.2016)"/>
      <sheetName val="Unipile (LCPC, 09.09.2016)"/>
      <sheetName val="CPeT-IT(LCPC D=1 m,09.09.2016)"/>
      <sheetName val="CPeT-IT(LCPCD=1.1m, 09.09.2016)"/>
      <sheetName val="Distribuzione carico (Vincitori"/>
      <sheetName val="KTRI+E&amp;F (Mayne et al.)"/>
      <sheetName val="E2 (BH- SPT- Lab.)"/>
      <sheetName val="Togliani Method (DMT E2) "/>
      <sheetName val="Load-Movement (E2)"/>
      <sheetName val="Togliani (CPTu, qc-KG 2016)"/>
      <sheetName val="SDMT 03 -CPTu F05 Con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W7">
            <v>1</v>
          </cell>
          <cell r="AG7">
            <v>3.4000000000000002E-2</v>
          </cell>
        </row>
        <row r="8">
          <cell r="W8">
            <v>2</v>
          </cell>
          <cell r="AG8">
            <v>2.7000000000000003E-2</v>
          </cell>
        </row>
        <row r="9">
          <cell r="W9">
            <v>3</v>
          </cell>
          <cell r="AG9">
            <v>9.0000000000000011E-3</v>
          </cell>
        </row>
        <row r="10">
          <cell r="W10">
            <v>4</v>
          </cell>
          <cell r="AG10">
            <v>3.1E-2</v>
          </cell>
        </row>
        <row r="11">
          <cell r="W11">
            <v>5</v>
          </cell>
          <cell r="AG11">
            <v>2.7999999999999997E-2</v>
          </cell>
        </row>
        <row r="12">
          <cell r="W12">
            <v>6</v>
          </cell>
          <cell r="AG12">
            <v>8.199999999999999E-2</v>
          </cell>
        </row>
        <row r="13">
          <cell r="W13">
            <v>7</v>
          </cell>
          <cell r="AG13">
            <v>8.5000000000000006E-2</v>
          </cell>
        </row>
        <row r="14">
          <cell r="W14">
            <v>8</v>
          </cell>
          <cell r="AG14"/>
        </row>
        <row r="15">
          <cell r="W15">
            <v>9</v>
          </cell>
          <cell r="AG15"/>
        </row>
        <row r="16">
          <cell r="W16">
            <v>10</v>
          </cell>
          <cell r="AG16">
            <v>3.8900000000000004E-2</v>
          </cell>
        </row>
        <row r="17">
          <cell r="W17">
            <v>11</v>
          </cell>
          <cell r="AG17">
            <v>0.14899999999999999</v>
          </cell>
        </row>
        <row r="18">
          <cell r="W18">
            <v>12</v>
          </cell>
          <cell r="AG18">
            <v>0.28399999999999997</v>
          </cell>
        </row>
        <row r="19">
          <cell r="W19">
            <v>13</v>
          </cell>
          <cell r="AG19">
            <v>0.27100000000000002</v>
          </cell>
        </row>
        <row r="20">
          <cell r="W20">
            <v>14</v>
          </cell>
          <cell r="AG20">
            <v>0.22800000000000001</v>
          </cell>
        </row>
        <row r="21">
          <cell r="W21">
            <v>15</v>
          </cell>
          <cell r="AG21">
            <v>0.25600000000000001</v>
          </cell>
        </row>
        <row r="22">
          <cell r="W22">
            <v>16</v>
          </cell>
          <cell r="AG22"/>
        </row>
        <row r="23">
          <cell r="W23">
            <v>17</v>
          </cell>
          <cell r="AG23">
            <v>0.16</v>
          </cell>
        </row>
        <row r="24">
          <cell r="W24">
            <v>18</v>
          </cell>
          <cell r="AG24">
            <v>0.46899999999999997</v>
          </cell>
        </row>
        <row r="25">
          <cell r="W25">
            <v>19</v>
          </cell>
          <cell r="AG25">
            <v>0.74299999999999999</v>
          </cell>
        </row>
        <row r="26">
          <cell r="W26">
            <v>20</v>
          </cell>
          <cell r="AG26">
            <v>0.58700000000000008</v>
          </cell>
        </row>
        <row r="27">
          <cell r="W27">
            <v>21</v>
          </cell>
          <cell r="AG27">
            <v>0.25800000000000001</v>
          </cell>
        </row>
        <row r="28">
          <cell r="W28">
            <v>22</v>
          </cell>
          <cell r="AG28">
            <v>0.193</v>
          </cell>
        </row>
        <row r="29">
          <cell r="W29">
            <v>23</v>
          </cell>
          <cell r="AG29">
            <v>0.113</v>
          </cell>
        </row>
        <row r="30">
          <cell r="W30">
            <v>24</v>
          </cell>
          <cell r="AG30">
            <v>8.1000000000000003E-2</v>
          </cell>
        </row>
        <row r="31">
          <cell r="W31">
            <v>25</v>
          </cell>
          <cell r="AG31">
            <v>0.13400000000000001</v>
          </cell>
        </row>
        <row r="32">
          <cell r="W32">
            <v>26</v>
          </cell>
          <cell r="AG32">
            <v>7.5999999999999998E-2</v>
          </cell>
        </row>
        <row r="33">
          <cell r="W33">
            <v>27</v>
          </cell>
          <cell r="AG33">
            <v>9.0999999999999998E-2</v>
          </cell>
        </row>
        <row r="34">
          <cell r="W34">
            <v>28</v>
          </cell>
          <cell r="AG34"/>
        </row>
        <row r="35">
          <cell r="W35">
            <v>29</v>
          </cell>
          <cell r="AG35">
            <v>0.11800000000000001</v>
          </cell>
        </row>
        <row r="36">
          <cell r="W36">
            <v>30</v>
          </cell>
          <cell r="AG36">
            <v>7.2000000000000008E-2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logy (Terceros &amp; Fellenius)"/>
      <sheetName val="Test Pile Location"/>
      <sheetName val="A3 (BH-SPT-Lab.)"/>
      <sheetName val="CPTuA1-A2-A3 (Overlay)"/>
      <sheetName val="CPTuA3 (CPeT-IT Basic)"/>
      <sheetName val="CPTuA3 (CPeT-iT Parameters)"/>
      <sheetName val="CPTuA3 (Data Processing)"/>
      <sheetName val="CPTuA3 (Basic Plots)"/>
      <sheetName val="CPTuA3 to  DMT Conversion"/>
      <sheetName val="CPTuA3 to PMT Conversion"/>
      <sheetName val="DMT, SDMT (Data)"/>
      <sheetName val="DMTA3 ( Data Processing)"/>
      <sheetName val="DMTA3 (Basic Plots)"/>
      <sheetName val="CPTu A3, Vs meas. Data Process."/>
      <sheetName val=" Guide Plots"/>
      <sheetName val="Foglio6"/>
      <sheetName val="Foglio5"/>
      <sheetName val="Foglio9"/>
      <sheetName val="Foglio10"/>
      <sheetName val="Foglio12"/>
      <sheetName val="Soil Behaviour(Robertson, 2016)"/>
      <sheetName val="OCR, su  "/>
      <sheetName val="Dr, PHi"/>
      <sheetName val="M, m"/>
      <sheetName val="Foglio8"/>
      <sheetName val="Gamma, Vs, Go, Eo"/>
      <sheetName val="LCPC (CPeT-IT)"/>
      <sheetName val="E&amp;F (Mayne)"/>
      <sheetName val="Beta (Unipile)"/>
      <sheetName val="Beta (FHWA)"/>
      <sheetName val="KTRI"/>
      <sheetName val="Togliani (qc, Rf)"/>
      <sheetName val="Togliani (qc, Rf, OC 2011)"/>
      <sheetName val="Togliani (qc, KG)"/>
      <sheetName val="A3 Capacity (Unipile)"/>
      <sheetName val="Togliani (DMT)"/>
      <sheetName val="Decourt (SPT)"/>
      <sheetName val="fp, Resitance Distribution"/>
      <sheetName val="Chen &amp; Kulhawy"/>
      <sheetName val="Elastic Compression (Fleming)"/>
      <sheetName val="Load-Movement (FHWA)"/>
      <sheetName val="Load-Movement (Randolph)"/>
      <sheetName val="Foglio7"/>
      <sheetName val="LCPC"/>
      <sheetName val="Togliani(qc,, OCR, OL Delta u)"/>
      <sheetName val="Foglio1"/>
      <sheetName val="Foglio2"/>
      <sheetName val="Prediction"/>
      <sheetName val="Foglio3"/>
      <sheetName val="Foglio4"/>
      <sheetName val="New Template"/>
      <sheetName val="Foglio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3">
          <cell r="O53">
            <v>0</v>
          </cell>
          <cell r="P53">
            <v>2.68</v>
          </cell>
        </row>
        <row r="54">
          <cell r="O54">
            <v>40</v>
          </cell>
          <cell r="P54">
            <v>2.68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yout investigations"/>
      <sheetName val="Lab. Analysis (1.6-2.0m)"/>
      <sheetName val=" Lab. Analysis (5.5-6.2m)"/>
      <sheetName val="M (lab)"/>
      <sheetName val="Lab. Analysis (Sand)"/>
      <sheetName val="CPT (Data)"/>
      <sheetName val="CPT4 (Data Processing)"/>
      <sheetName val="DMT (Data)"/>
      <sheetName val="DMT1 (Data Processing)"/>
      <sheetName val="DMT2 (Data Processing)"/>
      <sheetName val="DMT3 (Data Processing)"/>
      <sheetName val="SCPTu1 (v)"/>
      <sheetName val="SCPTu1"/>
      <sheetName val="CPTu2"/>
      <sheetName val="CPTu3"/>
      <sheetName val="CPTu-CPT (Overlay Plots)"/>
      <sheetName val="vs"/>
      <sheetName val="Dilative-Contractive"/>
      <sheetName val="CPTU2(0.20m)"/>
      <sheetName val="Qt-kD (CPTu2-DMT1)"/>
      <sheetName val="CPTu2-DMT3 (0.20m)-Qt-kD"/>
      <sheetName val="Microstructure (Robertson 2015)"/>
      <sheetName val="SCPtu (0.20)"/>
      <sheetName val="Governolo-Robertson (2015)"/>
      <sheetName val="Gonzaga-Robertson (2015)"/>
      <sheetName val="KD-Qt (Togliani, 2015)"/>
      <sheetName val="KD-Qt1 Robertson (2015)"/>
      <sheetName val="SCPTu-SDMT (O.20m), Qt-KD"/>
      <sheetName val="SCPTu-SDMT (0.20) bis"/>
      <sheetName val="DMT-CPT to CPTu (Plots)"/>
      <sheetName val="GOV.- GON. (Basic Plots)"/>
      <sheetName val="GOV.- GON. (Sand Behavior)"/>
      <sheetName val="GOV. - GON (OCR)"/>
      <sheetName val="GON. (su)"/>
      <sheetName val="GOV. - GON. (ID-PHI)"/>
      <sheetName val="ID (Mayne CPT'14)"/>
      <sheetName val="GOV.-GON. (M)"/>
      <sheetName val="GOV.- GON. (Vs plots)"/>
      <sheetName val="GOV. - GON. (Gamma)"/>
      <sheetName val="GOV.- GON. CPTu to DMT (Plots)"/>
      <sheetName val="GOV.- GON. CPTu to DMT (Plots)1"/>
      <sheetName val="GOV.-GON. CPTu to DMT (Plots)2"/>
      <sheetName val="GOV.-GON. FC-Ic (Plots)"/>
      <sheetName val="GOV.-GON. In -USCS (Plots)"/>
      <sheetName val="Foglio2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AS15">
            <v>0.2</v>
          </cell>
        </row>
      </sheetData>
      <sheetData sheetId="10"/>
      <sheetData sheetId="11"/>
      <sheetData sheetId="12">
        <row r="1984">
          <cell r="A1984">
            <v>19.8</v>
          </cell>
        </row>
        <row r="1985">
          <cell r="A1985">
            <v>19.809999999999999</v>
          </cell>
        </row>
        <row r="1986">
          <cell r="A1986">
            <v>19.82</v>
          </cell>
        </row>
        <row r="1987">
          <cell r="A1987">
            <v>19.829999999999998</v>
          </cell>
        </row>
        <row r="1988">
          <cell r="A1988">
            <v>19.84</v>
          </cell>
        </row>
        <row r="1989">
          <cell r="A1989">
            <v>19.850000000000001</v>
          </cell>
        </row>
        <row r="1990">
          <cell r="A1990">
            <v>19.86</v>
          </cell>
        </row>
        <row r="1991">
          <cell r="A1991">
            <v>19.87</v>
          </cell>
        </row>
        <row r="1992">
          <cell r="A1992">
            <v>19.88</v>
          </cell>
        </row>
        <row r="1993">
          <cell r="A1993">
            <v>19.89</v>
          </cell>
        </row>
        <row r="1994">
          <cell r="A1994">
            <v>19.899999999999999</v>
          </cell>
        </row>
        <row r="1995">
          <cell r="A1995">
            <v>19.91</v>
          </cell>
        </row>
        <row r="1996">
          <cell r="A1996">
            <v>19.920000000000002</v>
          </cell>
        </row>
        <row r="1997">
          <cell r="A1997">
            <v>19.93</v>
          </cell>
        </row>
        <row r="1998">
          <cell r="A1998">
            <v>19.940000000000001</v>
          </cell>
        </row>
        <row r="1999">
          <cell r="A1999">
            <v>19.95</v>
          </cell>
        </row>
        <row r="2000">
          <cell r="A2000">
            <v>19.96</v>
          </cell>
        </row>
        <row r="2001">
          <cell r="A2001">
            <v>19.97</v>
          </cell>
        </row>
        <row r="2002">
          <cell r="A2002">
            <v>19.98</v>
          </cell>
        </row>
        <row r="2003">
          <cell r="A2003">
            <v>19.989999999999998</v>
          </cell>
        </row>
        <row r="2004">
          <cell r="A2004">
            <v>20</v>
          </cell>
        </row>
        <row r="2005">
          <cell r="A2005">
            <v>20.010000000000002</v>
          </cell>
        </row>
        <row r="2006">
          <cell r="A2006">
            <v>20.02</v>
          </cell>
        </row>
        <row r="2007">
          <cell r="A2007">
            <v>20.03</v>
          </cell>
        </row>
        <row r="2008">
          <cell r="A2008">
            <v>20.04</v>
          </cell>
        </row>
        <row r="2009">
          <cell r="A2009">
            <v>20.05</v>
          </cell>
        </row>
        <row r="2010">
          <cell r="A2010">
            <v>20.059999999999999</v>
          </cell>
        </row>
        <row r="2011">
          <cell r="A2011">
            <v>20.07</v>
          </cell>
        </row>
        <row r="2012">
          <cell r="A2012">
            <v>20.079999999999998</v>
          </cell>
        </row>
        <row r="2013">
          <cell r="A2013">
            <v>20.09</v>
          </cell>
        </row>
        <row r="2014">
          <cell r="A2014">
            <v>20.100000000000001</v>
          </cell>
        </row>
        <row r="2015">
          <cell r="A2015">
            <v>20.11</v>
          </cell>
        </row>
        <row r="2016">
          <cell r="A2016">
            <v>20.12</v>
          </cell>
        </row>
        <row r="2017">
          <cell r="A2017">
            <v>20.13</v>
          </cell>
        </row>
        <row r="2018">
          <cell r="A2018">
            <v>20.14</v>
          </cell>
        </row>
        <row r="2019">
          <cell r="A2019">
            <v>20.149999999999999</v>
          </cell>
        </row>
        <row r="2020">
          <cell r="A2020">
            <v>20.16</v>
          </cell>
        </row>
        <row r="2021">
          <cell r="A2021">
            <v>20.170000000000002</v>
          </cell>
        </row>
        <row r="2022">
          <cell r="A2022">
            <v>20.18</v>
          </cell>
        </row>
        <row r="2023">
          <cell r="A2023">
            <v>20.190000000000001</v>
          </cell>
        </row>
        <row r="2024">
          <cell r="A2024">
            <v>20.2</v>
          </cell>
        </row>
      </sheetData>
      <sheetData sheetId="13">
        <row r="1931">
          <cell r="DQ1931">
            <v>43.375820862517948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8">
          <cell r="Y18">
            <v>1.4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r Reference &amp; Location"/>
      <sheetName val="Pile Type &amp; Soil Description"/>
      <sheetName val="Piezometer Observation"/>
      <sheetName val="Lab. Tests"/>
      <sheetName val="Atterberg Limits"/>
      <sheetName val="CPTu  (Data Processing)"/>
      <sheetName val="Foglio1"/>
      <sheetName val="CPTu (Basic Plots)"/>
      <sheetName val="Virtual DMT (Basic Plots)"/>
      <sheetName val="Lithology"/>
      <sheetName val="FC, Sand Like Soils Behaviour"/>
      <sheetName val="OCR, su, m"/>
      <sheetName val="Dr, Phi"/>
      <sheetName val="Gamma, Vs, Go"/>
      <sheetName val="Test Pile description"/>
      <sheetName val="CAPWAP"/>
      <sheetName val="Test Pile Pile (Results)"/>
      <sheetName val="LCPC Method"/>
      <sheetName val="E&amp;F Method"/>
      <sheetName val="KTRI Method"/>
      <sheetName val="Togliani  Method (CPTu)"/>
      <sheetName val="Togliani Method (DMT)"/>
      <sheetName val="Pile Capacity LCPC (CPeT-IT)"/>
      <sheetName val="Pile Capacity LCPC (Unipile)"/>
      <sheetName val="Pile Capacity  E&amp;F (Unipile)"/>
      <sheetName val="Pile Capacity (Static-Unipile)"/>
      <sheetName val="Pile Capacity E&amp;F (Mayne)"/>
      <sheetName val="Pile Capacity KTRI"/>
      <sheetName val="Pile Capacity (CPTu-Togliani) "/>
      <sheetName val="Pile Capacity CPTu mod.Togliani"/>
      <sheetName val="Pile Capacity (DMT-Togliani)"/>
      <sheetName val="Pile Capacity DMT mod.-Togliani"/>
      <sheetName val="Load-Movement (Static-Unipile)"/>
      <sheetName val="Load-Movement (Comparisons)"/>
      <sheetName val="Synoptic Plots"/>
      <sheetName val="LCPC-E&amp;F Capacity (Comparisons)"/>
      <sheetName val="Gates + Svinkin &amp; Skov"/>
      <sheetName val="DMT Data"/>
      <sheetName val="DMT Set Up"/>
      <sheetName val="Augustesen"/>
      <sheetName val="CPTu Data"/>
      <sheetName val="CPTu Data (fs equiv.)"/>
      <sheetName val="CPTu Set 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9">
          <cell r="B49">
            <v>15</v>
          </cell>
          <cell r="C49">
            <v>0</v>
          </cell>
          <cell r="E49">
            <v>35</v>
          </cell>
          <cell r="F49">
            <v>0</v>
          </cell>
          <cell r="H49">
            <v>65</v>
          </cell>
          <cell r="I49">
            <v>0</v>
          </cell>
          <cell r="K49">
            <v>85</v>
          </cell>
          <cell r="L49">
            <v>0</v>
          </cell>
        </row>
        <row r="50">
          <cell r="B50">
            <v>15</v>
          </cell>
          <cell r="C50">
            <v>100</v>
          </cell>
          <cell r="E50">
            <v>35</v>
          </cell>
          <cell r="F50">
            <v>100</v>
          </cell>
          <cell r="H50">
            <v>65</v>
          </cell>
          <cell r="I50">
            <v>100</v>
          </cell>
          <cell r="K50">
            <v>85</v>
          </cell>
          <cell r="L50">
            <v>100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tt. Gritti ( Corografia)"/>
      <sheetName val="Dott. Gritti (Sezione Progetto)"/>
      <sheetName val="Dott. Gritti (Geologia)"/>
      <sheetName val="Pianta pali (S.1, SCPTu)"/>
      <sheetName val="Dott. Gritti (Stratigr.+Foto)"/>
      <sheetName val="Dott. Gritti (DPSH- Dati)"/>
      <sheetName val="Dott. Gritti (MASW)"/>
      <sheetName val="Stratigrafia (Restit. Togliani)"/>
      <sheetName val="SPT (Elaborazioni)"/>
      <sheetName val="DPSH1 (elaborazioni)"/>
      <sheetName val="DPSH -CPT (Conversione)"/>
      <sheetName val="Foglio1"/>
      <sheetName val="TC14-16 (SPT, DPSH)"/>
      <sheetName val="SCPTU (Foto) "/>
      <sheetName val="(SCPTU (Basic)"/>
      <sheetName val="SCPTU (Parameters)"/>
      <sheetName val="SCPTU (Litologia)"/>
      <sheetName val="Dissipazioni"/>
      <sheetName val="SCPTu (Elaborazione)"/>
      <sheetName val="Grafici Base"/>
      <sheetName val="Vs"/>
      <sheetName val="Dissipazioni (cono vs palo)"/>
      <sheetName val="Capacità (Togliani)"/>
      <sheetName val="Capacità (LCPC)"/>
      <sheetName val="Capacità (Eslami &amp; Fellenius)"/>
      <sheetName val="Capacità (KTRI-Takesue)"/>
      <sheetName val="TC14-16 (SCPTu)"/>
      <sheetName val="C14-0.387m (GT, KTRI, E.&amp;F.)"/>
      <sheetName val="C14-0.387m (LCPC)"/>
      <sheetName val="Capacità (Confronti)"/>
      <sheetName val="FC-Ic"/>
      <sheetName val="R100 (Dati computo)"/>
      <sheetName val="R100 (Capacità)"/>
      <sheetName val="Litologia +Prove infissione"/>
      <sheetName val="Prova infissione+ribattitura"/>
      <sheetName val="Layout Pali + Ribattiture"/>
      <sheetName val="Gates+Svinkin (eh=50%)"/>
      <sheetName val="Gates + Svinkin (eh=32-40%)"/>
      <sheetName val="Set Up (Augustesen et al.)"/>
      <sheetName val="Set Up(eh = 50%, Augustesen+GT)"/>
      <sheetName val="Wayzata (grafico sinottico)"/>
      <sheetName val="Curva Carico-Movi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25">
          <cell r="P25">
            <v>3</v>
          </cell>
          <cell r="Q25">
            <v>820</v>
          </cell>
        </row>
        <row r="26">
          <cell r="P26">
            <v>39</v>
          </cell>
          <cell r="Q26">
            <v>950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ggetto"/>
      <sheetName val="Pali Prova (Layout)"/>
      <sheetName val="Prove di carico dinamiche "/>
      <sheetName val="Maglio idraulico (Tipo)"/>
      <sheetName val="Prove carico dinamiche (Esito)"/>
      <sheetName val="Analisi CAPWAP (Commenti)"/>
      <sheetName val="DPSH (Layout)"/>
      <sheetName val="DPSH2 (Dati campagna)"/>
      <sheetName val="Affidabilità prove in situ"/>
      <sheetName val="DPSH Vs CPT (Conversione)"/>
      <sheetName val="DPSH2 (Elaborazione)"/>
      <sheetName val="CPTu Virt. da DPSH2"/>
      <sheetName val="CPTu Virt. DPSH2 (Basic)"/>
      <sheetName val="CPTu Virt. DPSH2 (Parameters)"/>
      <sheetName val="Sinergia CPTu-Pali"/>
      <sheetName val="Metodo LCPC"/>
      <sheetName val="LCPC"/>
      <sheetName val="Metodi Togliani"/>
      <sheetName val="Togliani (qc &amp; Rf)"/>
      <sheetName val="Togliani (qc&amp;KG)"/>
      <sheetName val=" Capacità-Tempo (Set Up)"/>
      <sheetName val="Palo Prova 12 (Gates+Set Up)"/>
      <sheetName val="Pali Prova 2&amp;3 (Gates+Set Up)"/>
      <sheetName val="Altri Pali Prova (Dati Infiss.)"/>
      <sheetName val="Tabella Sinottica Pali Prova"/>
      <sheetName val="Prova carico statica (Foto 1)"/>
      <sheetName val="Prova carico statica (Foto 2)"/>
      <sheetName val="Prova statica (Esecuzione) "/>
      <sheetName val="Compressione elastica"/>
      <sheetName val=" D&amp;D (Carico limite)"/>
      <sheetName val=" Carico-Movimento (Confronti)"/>
      <sheetName val="Confronto Capacità"/>
      <sheetName val="Pavimentazione Capannone"/>
      <sheetName val="Bibliograf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2">
          <cell r="W22">
            <v>1200</v>
          </cell>
          <cell r="X22">
            <v>7.9</v>
          </cell>
        </row>
      </sheetData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1A583-A21D-4D87-8853-C42BB518788E}">
  <dimension ref="A21:G22"/>
  <sheetViews>
    <sheetView topLeftCell="A5" workbookViewId="0">
      <selection activeCell="AD38" sqref="AD38"/>
    </sheetView>
  </sheetViews>
  <sheetFormatPr defaultRowHeight="15" x14ac:dyDescent="0.25"/>
  <sheetData>
    <row r="21" spans="1:7" ht="18.75" x14ac:dyDescent="0.4">
      <c r="A21" s="227"/>
      <c r="B21" s="227"/>
      <c r="C21" s="227"/>
      <c r="D21" s="227"/>
      <c r="E21" s="227"/>
      <c r="F21" s="227"/>
      <c r="G21" s="227"/>
    </row>
    <row r="22" spans="1:7" ht="18.75" x14ac:dyDescent="0.4">
      <c r="A22" s="227"/>
      <c r="B22" s="204"/>
      <c r="C22" s="204"/>
      <c r="D22" s="20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0DD62-8FDB-4B61-986D-C46C0B439AA1}">
  <dimension ref="A1:X30"/>
  <sheetViews>
    <sheetView workbookViewId="0">
      <selection activeCell="AG38" sqref="AG38"/>
    </sheetView>
  </sheetViews>
  <sheetFormatPr defaultRowHeight="15" x14ac:dyDescent="0.25"/>
  <cols>
    <col min="1" max="4" width="8.5703125" style="153" customWidth="1"/>
    <col min="5" max="5" width="7.140625" style="153" customWidth="1"/>
    <col min="6" max="6" width="8.5703125" style="153" customWidth="1"/>
    <col min="7" max="8" width="7.140625" style="153" customWidth="1"/>
    <col min="9" max="12" width="9.140625" style="153"/>
    <col min="13" max="23" width="7.140625" style="153" customWidth="1"/>
    <col min="24" max="24" width="9.140625" style="153"/>
  </cols>
  <sheetData>
    <row r="1" spans="1:24" x14ac:dyDescent="0.25">
      <c r="A1" s="246" t="s">
        <v>208</v>
      </c>
      <c r="B1" s="247"/>
      <c r="C1" s="247"/>
      <c r="D1" s="247"/>
      <c r="E1" s="247"/>
      <c r="F1" s="248" t="s">
        <v>209</v>
      </c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</row>
    <row r="2" spans="1:24" ht="21" x14ac:dyDescent="0.25">
      <c r="A2" s="156" t="s">
        <v>49</v>
      </c>
      <c r="B2" s="156" t="s">
        <v>47</v>
      </c>
      <c r="C2" s="156" t="s">
        <v>50</v>
      </c>
      <c r="D2" s="156" t="s">
        <v>210</v>
      </c>
      <c r="E2" s="156" t="s">
        <v>211</v>
      </c>
      <c r="F2" s="126" t="s">
        <v>51</v>
      </c>
      <c r="G2" s="126" t="s">
        <v>212</v>
      </c>
      <c r="H2" s="126" t="s">
        <v>52</v>
      </c>
      <c r="I2" s="126" t="s">
        <v>213</v>
      </c>
      <c r="J2" s="126" t="s">
        <v>214</v>
      </c>
      <c r="K2" s="126" t="s">
        <v>215</v>
      </c>
      <c r="L2" s="126" t="s">
        <v>216</v>
      </c>
      <c r="M2" s="126" t="s">
        <v>217</v>
      </c>
      <c r="N2" s="126" t="s">
        <v>218</v>
      </c>
      <c r="O2" s="126" t="s">
        <v>219</v>
      </c>
      <c r="P2" s="126" t="s">
        <v>53</v>
      </c>
      <c r="Q2" s="126" t="s">
        <v>220</v>
      </c>
      <c r="R2" s="126" t="s">
        <v>221</v>
      </c>
      <c r="S2" s="126" t="s">
        <v>222</v>
      </c>
      <c r="T2" s="126" t="s">
        <v>223</v>
      </c>
      <c r="U2" s="126" t="s">
        <v>224</v>
      </c>
      <c r="V2" s="126" t="s">
        <v>225</v>
      </c>
      <c r="W2" s="126" t="s">
        <v>226</v>
      </c>
      <c r="X2" s="126" t="s">
        <v>227</v>
      </c>
    </row>
    <row r="3" spans="1:24" x14ac:dyDescent="0.25">
      <c r="A3" s="157">
        <v>1.34</v>
      </c>
      <c r="B3" s="157">
        <v>0.9</v>
      </c>
      <c r="C3" s="157">
        <v>15</v>
      </c>
      <c r="D3" s="157">
        <v>0</v>
      </c>
      <c r="E3" s="157">
        <v>0</v>
      </c>
      <c r="F3" s="158">
        <v>0.9</v>
      </c>
      <c r="G3" s="158">
        <v>1.67</v>
      </c>
      <c r="H3" s="158">
        <v>4</v>
      </c>
      <c r="I3" s="158">
        <v>2.9</v>
      </c>
      <c r="J3" s="158">
        <v>16.059999999999999</v>
      </c>
      <c r="K3" s="158">
        <v>21.52</v>
      </c>
      <c r="L3" s="158">
        <v>0</v>
      </c>
      <c r="M3" s="158">
        <v>21.52</v>
      </c>
      <c r="N3" s="158">
        <v>40.81</v>
      </c>
      <c r="O3" s="158">
        <v>1.71</v>
      </c>
      <c r="P3" s="158">
        <v>0</v>
      </c>
      <c r="Q3" s="158">
        <v>5</v>
      </c>
      <c r="R3" s="158">
        <v>0.8</v>
      </c>
      <c r="S3" s="158">
        <v>3.46</v>
      </c>
      <c r="T3" s="158">
        <v>2.4700000000000002</v>
      </c>
      <c r="U3" s="158">
        <v>29.97</v>
      </c>
      <c r="V3" s="158">
        <v>0</v>
      </c>
      <c r="W3" s="158">
        <v>32.99</v>
      </c>
      <c r="X3" s="158">
        <v>7</v>
      </c>
    </row>
    <row r="4" spans="1:24" x14ac:dyDescent="0.25">
      <c r="A4" s="157">
        <v>2.19</v>
      </c>
      <c r="B4" s="157">
        <v>2</v>
      </c>
      <c r="C4" s="157">
        <v>31</v>
      </c>
      <c r="D4" s="157">
        <v>0</v>
      </c>
      <c r="E4" s="157">
        <v>0</v>
      </c>
      <c r="F4" s="158">
        <v>2</v>
      </c>
      <c r="G4" s="158">
        <v>1.55</v>
      </c>
      <c r="H4" s="158">
        <v>4</v>
      </c>
      <c r="I4" s="158">
        <v>2.59</v>
      </c>
      <c r="J4" s="158">
        <v>17.2</v>
      </c>
      <c r="K4" s="158">
        <v>36.15</v>
      </c>
      <c r="L4" s="158">
        <v>0</v>
      </c>
      <c r="M4" s="158">
        <v>36.15</v>
      </c>
      <c r="N4" s="158">
        <v>54.33</v>
      </c>
      <c r="O4" s="158">
        <v>1.58</v>
      </c>
      <c r="P4" s="158">
        <v>0</v>
      </c>
      <c r="Q4" s="158">
        <v>5</v>
      </c>
      <c r="R4" s="158">
        <v>0.75</v>
      </c>
      <c r="S4" s="158">
        <v>2.17</v>
      </c>
      <c r="T4" s="158">
        <v>2.33</v>
      </c>
      <c r="U4" s="158">
        <v>42.15</v>
      </c>
      <c r="V4" s="158">
        <v>0</v>
      </c>
      <c r="W4" s="158">
        <v>38.200000000000003</v>
      </c>
      <c r="X4" s="158">
        <v>7</v>
      </c>
    </row>
    <row r="5" spans="1:24" x14ac:dyDescent="0.25">
      <c r="A5" s="157">
        <v>2.86</v>
      </c>
      <c r="B5" s="157">
        <v>6.8</v>
      </c>
      <c r="C5" s="157">
        <v>53</v>
      </c>
      <c r="D5" s="157">
        <v>0</v>
      </c>
      <c r="E5" s="157">
        <v>0</v>
      </c>
      <c r="F5" s="158">
        <v>6.8</v>
      </c>
      <c r="G5" s="158">
        <v>0.78</v>
      </c>
      <c r="H5" s="158">
        <v>6</v>
      </c>
      <c r="I5" s="158">
        <v>1.98</v>
      </c>
      <c r="J5" s="158">
        <v>18.29</v>
      </c>
      <c r="K5" s="158">
        <v>48.4</v>
      </c>
      <c r="L5" s="158">
        <v>0</v>
      </c>
      <c r="M5" s="158">
        <v>48.4</v>
      </c>
      <c r="N5" s="158">
        <v>139.49</v>
      </c>
      <c r="O5" s="158">
        <v>0.79</v>
      </c>
      <c r="P5" s="158">
        <v>0</v>
      </c>
      <c r="Q5" s="158">
        <v>6</v>
      </c>
      <c r="R5" s="158">
        <v>0.56999999999999995</v>
      </c>
      <c r="S5" s="158">
        <v>1.53</v>
      </c>
      <c r="T5" s="158">
        <v>1.84</v>
      </c>
      <c r="U5" s="158">
        <v>101.83</v>
      </c>
      <c r="V5" s="158">
        <v>0</v>
      </c>
      <c r="W5" s="158">
        <v>74.58</v>
      </c>
      <c r="X5" s="158">
        <v>7</v>
      </c>
    </row>
    <row r="6" spans="1:24" x14ac:dyDescent="0.25">
      <c r="A6" s="157">
        <v>3.44</v>
      </c>
      <c r="B6" s="157">
        <v>1.7</v>
      </c>
      <c r="C6" s="157">
        <v>28</v>
      </c>
      <c r="D6" s="157">
        <v>0</v>
      </c>
      <c r="E6" s="157">
        <v>0</v>
      </c>
      <c r="F6" s="158">
        <v>1.7</v>
      </c>
      <c r="G6" s="158">
        <v>1.65</v>
      </c>
      <c r="H6" s="158">
        <v>4</v>
      </c>
      <c r="I6" s="158">
        <v>2.67</v>
      </c>
      <c r="J6" s="158">
        <v>17.02</v>
      </c>
      <c r="K6" s="158">
        <v>58.28</v>
      </c>
      <c r="L6" s="158">
        <v>0</v>
      </c>
      <c r="M6" s="158">
        <v>58.28</v>
      </c>
      <c r="N6" s="158">
        <v>28.17</v>
      </c>
      <c r="O6" s="158">
        <v>1.71</v>
      </c>
      <c r="P6" s="158">
        <v>0</v>
      </c>
      <c r="Q6" s="158">
        <v>4</v>
      </c>
      <c r="R6" s="158">
        <v>0.84</v>
      </c>
      <c r="S6" s="158">
        <v>1.59</v>
      </c>
      <c r="T6" s="158">
        <v>2.52</v>
      </c>
      <c r="U6" s="158">
        <v>25.77</v>
      </c>
      <c r="V6" s="158">
        <v>0</v>
      </c>
      <c r="W6" s="158">
        <v>31.39</v>
      </c>
      <c r="X6" s="158">
        <v>5</v>
      </c>
    </row>
    <row r="7" spans="1:24" x14ac:dyDescent="0.25">
      <c r="A7" s="157">
        <v>4.29</v>
      </c>
      <c r="B7" s="157">
        <v>2.5</v>
      </c>
      <c r="C7" s="157">
        <v>34</v>
      </c>
      <c r="D7" s="157">
        <v>0</v>
      </c>
      <c r="E7" s="157">
        <v>0</v>
      </c>
      <c r="F7" s="158">
        <v>2.5</v>
      </c>
      <c r="G7" s="158">
        <v>1.36</v>
      </c>
      <c r="H7" s="158">
        <v>5</v>
      </c>
      <c r="I7" s="158">
        <v>2.48</v>
      </c>
      <c r="J7" s="158">
        <v>17.399999999999999</v>
      </c>
      <c r="K7" s="158">
        <v>73.06</v>
      </c>
      <c r="L7" s="158">
        <v>0</v>
      </c>
      <c r="M7" s="158">
        <v>73.06</v>
      </c>
      <c r="N7" s="158">
        <v>33.22</v>
      </c>
      <c r="O7" s="158">
        <v>1.4</v>
      </c>
      <c r="P7" s="158">
        <v>0</v>
      </c>
      <c r="Q7" s="158">
        <v>5</v>
      </c>
      <c r="R7" s="158">
        <v>0.8</v>
      </c>
      <c r="S7" s="158">
        <v>1.3</v>
      </c>
      <c r="T7" s="158">
        <v>2.4</v>
      </c>
      <c r="U7" s="158">
        <v>31.14</v>
      </c>
      <c r="V7" s="158">
        <v>0</v>
      </c>
      <c r="W7" s="158">
        <v>36.200000000000003</v>
      </c>
      <c r="X7" s="158">
        <v>7</v>
      </c>
    </row>
    <row r="8" spans="1:24" x14ac:dyDescent="0.25">
      <c r="A8" s="157">
        <v>5.13</v>
      </c>
      <c r="B8" s="157">
        <v>0.5</v>
      </c>
      <c r="C8" s="157">
        <v>12</v>
      </c>
      <c r="D8" s="157">
        <v>0</v>
      </c>
      <c r="E8" s="157">
        <v>0</v>
      </c>
      <c r="F8" s="158">
        <v>0.5</v>
      </c>
      <c r="G8" s="158">
        <v>2.4</v>
      </c>
      <c r="H8" s="158">
        <v>3</v>
      </c>
      <c r="I8" s="158">
        <v>3.2</v>
      </c>
      <c r="J8" s="158">
        <v>15.58</v>
      </c>
      <c r="K8" s="158">
        <v>86.15</v>
      </c>
      <c r="L8" s="158">
        <v>0</v>
      </c>
      <c r="M8" s="158">
        <v>86.15</v>
      </c>
      <c r="N8" s="158">
        <v>4.8</v>
      </c>
      <c r="O8" s="158">
        <v>2.9</v>
      </c>
      <c r="P8" s="158">
        <v>0</v>
      </c>
      <c r="Q8" s="158">
        <v>3</v>
      </c>
      <c r="R8" s="158">
        <v>1</v>
      </c>
      <c r="S8" s="158">
        <v>1.18</v>
      </c>
      <c r="T8" s="158">
        <v>3.26</v>
      </c>
      <c r="U8" s="158">
        <v>4.8</v>
      </c>
      <c r="V8" s="158">
        <v>0</v>
      </c>
      <c r="W8" s="158">
        <v>17.64</v>
      </c>
      <c r="X8" s="158">
        <v>2</v>
      </c>
    </row>
    <row r="9" spans="1:24" x14ac:dyDescent="0.25">
      <c r="A9" s="157">
        <v>5.8</v>
      </c>
      <c r="B9" s="157">
        <v>1.6</v>
      </c>
      <c r="C9" s="157">
        <v>28</v>
      </c>
      <c r="D9" s="157">
        <v>0</v>
      </c>
      <c r="E9" s="157">
        <v>0</v>
      </c>
      <c r="F9" s="158">
        <v>1.6</v>
      </c>
      <c r="G9" s="158">
        <v>1.75</v>
      </c>
      <c r="H9" s="158">
        <v>4</v>
      </c>
      <c r="I9" s="158">
        <v>2.7</v>
      </c>
      <c r="J9" s="158">
        <v>17</v>
      </c>
      <c r="K9" s="158">
        <v>97.54</v>
      </c>
      <c r="L9" s="158">
        <v>0</v>
      </c>
      <c r="M9" s="158">
        <v>97.54</v>
      </c>
      <c r="N9" s="158">
        <v>15.4</v>
      </c>
      <c r="O9" s="158">
        <v>1.86</v>
      </c>
      <c r="P9" s="158">
        <v>0</v>
      </c>
      <c r="Q9" s="158">
        <v>4</v>
      </c>
      <c r="R9" s="158">
        <v>0.94</v>
      </c>
      <c r="S9" s="158">
        <v>1.04</v>
      </c>
      <c r="T9" s="158">
        <v>2.73</v>
      </c>
      <c r="U9" s="158">
        <v>15.37</v>
      </c>
      <c r="V9" s="158">
        <v>0</v>
      </c>
      <c r="W9" s="158">
        <v>25.72</v>
      </c>
      <c r="X9" s="158">
        <v>4</v>
      </c>
    </row>
    <row r="10" spans="1:24" x14ac:dyDescent="0.25">
      <c r="A10" s="157">
        <v>6.61</v>
      </c>
      <c r="B10" s="157">
        <v>10.1</v>
      </c>
      <c r="C10" s="157">
        <v>63</v>
      </c>
      <c r="D10" s="157">
        <v>0</v>
      </c>
      <c r="E10" s="157">
        <v>0</v>
      </c>
      <c r="F10" s="158">
        <v>10.1</v>
      </c>
      <c r="G10" s="158">
        <v>0.62</v>
      </c>
      <c r="H10" s="158">
        <v>6</v>
      </c>
      <c r="I10" s="158">
        <v>1.79</v>
      </c>
      <c r="J10" s="158">
        <v>18.64</v>
      </c>
      <c r="K10" s="158">
        <v>112.64</v>
      </c>
      <c r="L10" s="158">
        <v>0</v>
      </c>
      <c r="M10" s="158">
        <v>112.64</v>
      </c>
      <c r="N10" s="158">
        <v>88.67</v>
      </c>
      <c r="O10" s="158">
        <v>0.63</v>
      </c>
      <c r="P10" s="158">
        <v>0</v>
      </c>
      <c r="Q10" s="158">
        <v>6</v>
      </c>
      <c r="R10" s="158">
        <v>0.6</v>
      </c>
      <c r="S10" s="158">
        <v>0.94</v>
      </c>
      <c r="T10" s="158">
        <v>1.82</v>
      </c>
      <c r="U10" s="158">
        <v>92.52</v>
      </c>
      <c r="V10" s="158">
        <v>0</v>
      </c>
      <c r="W10" s="158">
        <v>79.87</v>
      </c>
      <c r="X10" s="158">
        <v>7</v>
      </c>
    </row>
    <row r="11" spans="1:24" x14ac:dyDescent="0.25">
      <c r="A11" s="157">
        <v>7.37</v>
      </c>
      <c r="B11" s="157">
        <v>10.5</v>
      </c>
      <c r="C11" s="157">
        <v>64</v>
      </c>
      <c r="D11" s="157">
        <v>0</v>
      </c>
      <c r="E11" s="157">
        <v>0</v>
      </c>
      <c r="F11" s="158">
        <v>10.5</v>
      </c>
      <c r="G11" s="158">
        <v>0.61</v>
      </c>
      <c r="H11" s="158">
        <v>6</v>
      </c>
      <c r="I11" s="158">
        <v>1.77</v>
      </c>
      <c r="J11" s="158">
        <v>18.670000000000002</v>
      </c>
      <c r="K11" s="158">
        <v>126.83</v>
      </c>
      <c r="L11" s="158">
        <v>0</v>
      </c>
      <c r="M11" s="158">
        <v>126.83</v>
      </c>
      <c r="N11" s="158">
        <v>81.790000000000006</v>
      </c>
      <c r="O11" s="158">
        <v>0.62</v>
      </c>
      <c r="P11" s="158">
        <v>0</v>
      </c>
      <c r="Q11" s="158">
        <v>6</v>
      </c>
      <c r="R11" s="158">
        <v>0.61</v>
      </c>
      <c r="S11" s="158">
        <v>0.87</v>
      </c>
      <c r="T11" s="158">
        <v>1.82</v>
      </c>
      <c r="U11" s="158">
        <v>89.32</v>
      </c>
      <c r="V11" s="158">
        <v>0</v>
      </c>
      <c r="W11" s="158">
        <v>79.39</v>
      </c>
      <c r="X11" s="158">
        <v>7</v>
      </c>
    </row>
    <row r="12" spans="1:24" x14ac:dyDescent="0.25">
      <c r="A12" s="157">
        <v>8.08</v>
      </c>
      <c r="B12" s="157">
        <v>8.5</v>
      </c>
      <c r="C12" s="157">
        <v>58</v>
      </c>
      <c r="D12" s="157">
        <v>0</v>
      </c>
      <c r="E12" s="157">
        <v>0</v>
      </c>
      <c r="F12" s="158">
        <v>8.5</v>
      </c>
      <c r="G12" s="158">
        <v>0.68</v>
      </c>
      <c r="H12" s="158">
        <v>6</v>
      </c>
      <c r="I12" s="158">
        <v>1.87</v>
      </c>
      <c r="J12" s="158">
        <v>18.48</v>
      </c>
      <c r="K12" s="158">
        <v>139.94999999999999</v>
      </c>
      <c r="L12" s="158">
        <v>0</v>
      </c>
      <c r="M12" s="158">
        <v>139.94999999999999</v>
      </c>
      <c r="N12" s="158">
        <v>59.74</v>
      </c>
      <c r="O12" s="158">
        <v>0.69</v>
      </c>
      <c r="P12" s="158">
        <v>0</v>
      </c>
      <c r="Q12" s="158">
        <v>6</v>
      </c>
      <c r="R12" s="158">
        <v>0.67</v>
      </c>
      <c r="S12" s="158">
        <v>0.81</v>
      </c>
      <c r="T12" s="158">
        <v>1.96</v>
      </c>
      <c r="U12" s="158">
        <v>66.55</v>
      </c>
      <c r="V12" s="158">
        <v>0</v>
      </c>
      <c r="W12" s="158">
        <v>65.89</v>
      </c>
      <c r="X12" s="158">
        <v>7</v>
      </c>
    </row>
    <row r="13" spans="1:24" x14ac:dyDescent="0.25">
      <c r="A13" s="157">
        <v>8.8800000000000008</v>
      </c>
      <c r="B13" s="157">
        <v>17.3</v>
      </c>
      <c r="C13" s="157">
        <v>81</v>
      </c>
      <c r="D13" s="157">
        <v>0</v>
      </c>
      <c r="E13" s="157">
        <v>0</v>
      </c>
      <c r="F13" s="158">
        <v>17.3</v>
      </c>
      <c r="G13" s="158">
        <v>0.47</v>
      </c>
      <c r="H13" s="158">
        <v>6</v>
      </c>
      <c r="I13" s="158">
        <v>1.52</v>
      </c>
      <c r="J13" s="158">
        <v>19.14</v>
      </c>
      <c r="K13" s="158">
        <v>155.26</v>
      </c>
      <c r="L13" s="158">
        <v>0</v>
      </c>
      <c r="M13" s="158">
        <v>155.26</v>
      </c>
      <c r="N13" s="158">
        <v>110.43</v>
      </c>
      <c r="O13" s="158">
        <v>0.47</v>
      </c>
      <c r="P13" s="158">
        <v>0</v>
      </c>
      <c r="Q13" s="158">
        <v>6</v>
      </c>
      <c r="R13" s="158">
        <v>0.54</v>
      </c>
      <c r="S13" s="158">
        <v>0.79</v>
      </c>
      <c r="T13" s="158">
        <v>1.61</v>
      </c>
      <c r="U13" s="158">
        <v>134.31</v>
      </c>
      <c r="V13" s="158">
        <v>0</v>
      </c>
      <c r="W13" s="158">
        <v>108.14</v>
      </c>
      <c r="X13" s="158">
        <v>7</v>
      </c>
    </row>
    <row r="14" spans="1:24" x14ac:dyDescent="0.25">
      <c r="A14" s="157">
        <v>9.6</v>
      </c>
      <c r="B14" s="157">
        <v>17.100000000000001</v>
      </c>
      <c r="C14" s="157">
        <v>80</v>
      </c>
      <c r="D14" s="157">
        <v>0</v>
      </c>
      <c r="E14" s="157">
        <v>0</v>
      </c>
      <c r="F14" s="158">
        <v>17.100000000000001</v>
      </c>
      <c r="G14" s="158">
        <v>0.47</v>
      </c>
      <c r="H14" s="158">
        <v>6</v>
      </c>
      <c r="I14" s="158">
        <v>1.53</v>
      </c>
      <c r="J14" s="158">
        <v>19.12</v>
      </c>
      <c r="K14" s="158">
        <v>169.02</v>
      </c>
      <c r="L14" s="158">
        <v>0</v>
      </c>
      <c r="M14" s="158">
        <v>169.02</v>
      </c>
      <c r="N14" s="158">
        <v>100.17</v>
      </c>
      <c r="O14" s="158">
        <v>0.47</v>
      </c>
      <c r="P14" s="158">
        <v>0</v>
      </c>
      <c r="Q14" s="158">
        <v>6</v>
      </c>
      <c r="R14" s="158">
        <v>0.56000000000000005</v>
      </c>
      <c r="S14" s="158">
        <v>0.75</v>
      </c>
      <c r="T14" s="158">
        <v>1.64</v>
      </c>
      <c r="U14" s="158">
        <v>125.64</v>
      </c>
      <c r="V14" s="158">
        <v>0</v>
      </c>
      <c r="W14" s="158">
        <v>104.85</v>
      </c>
      <c r="X14" s="158">
        <v>7</v>
      </c>
    </row>
    <row r="15" spans="1:24" x14ac:dyDescent="0.25">
      <c r="A15" s="157">
        <v>11.12</v>
      </c>
      <c r="B15" s="157">
        <v>5.5</v>
      </c>
      <c r="C15" s="157">
        <v>48</v>
      </c>
      <c r="D15" s="157">
        <v>11.2</v>
      </c>
      <c r="E15" s="157">
        <v>0</v>
      </c>
      <c r="F15" s="158">
        <v>5.5</v>
      </c>
      <c r="G15" s="158">
        <v>0.87</v>
      </c>
      <c r="H15" s="158">
        <v>5</v>
      </c>
      <c r="I15" s="158">
        <v>2.09</v>
      </c>
      <c r="J15" s="158">
        <v>18.09</v>
      </c>
      <c r="K15" s="158">
        <v>196.53</v>
      </c>
      <c r="L15" s="158">
        <v>10.99</v>
      </c>
      <c r="M15" s="158">
        <v>185.54</v>
      </c>
      <c r="N15" s="158">
        <v>28.6</v>
      </c>
      <c r="O15" s="158">
        <v>0.9</v>
      </c>
      <c r="P15" s="158">
        <v>0</v>
      </c>
      <c r="Q15" s="158">
        <v>5</v>
      </c>
      <c r="R15" s="158">
        <v>0.81</v>
      </c>
      <c r="S15" s="158">
        <v>0.61</v>
      </c>
      <c r="T15" s="158">
        <v>2.29</v>
      </c>
      <c r="U15" s="158">
        <v>32</v>
      </c>
      <c r="V15" s="158">
        <v>0</v>
      </c>
      <c r="W15" s="158">
        <v>42.44</v>
      </c>
      <c r="X15" s="158">
        <v>6</v>
      </c>
    </row>
    <row r="16" spans="1:24" x14ac:dyDescent="0.25">
      <c r="A16" s="157">
        <v>12.54</v>
      </c>
      <c r="B16" s="157">
        <v>11.2</v>
      </c>
      <c r="C16" s="157">
        <v>66</v>
      </c>
      <c r="D16" s="157">
        <v>25.4</v>
      </c>
      <c r="E16" s="157">
        <v>0</v>
      </c>
      <c r="F16" s="158">
        <v>11.21</v>
      </c>
      <c r="G16" s="158">
        <v>0.59</v>
      </c>
      <c r="H16" s="158">
        <v>6</v>
      </c>
      <c r="I16" s="158">
        <v>1.74</v>
      </c>
      <c r="J16" s="158">
        <v>18.73</v>
      </c>
      <c r="K16" s="158">
        <v>223.13</v>
      </c>
      <c r="L16" s="158">
        <v>24.92</v>
      </c>
      <c r="M16" s="158">
        <v>198.21</v>
      </c>
      <c r="N16" s="158">
        <v>55.4</v>
      </c>
      <c r="O16" s="158">
        <v>0.6</v>
      </c>
      <c r="P16" s="158">
        <v>0</v>
      </c>
      <c r="Q16" s="158">
        <v>6</v>
      </c>
      <c r="R16" s="158">
        <v>0.68</v>
      </c>
      <c r="S16" s="158">
        <v>0.63</v>
      </c>
      <c r="T16" s="158">
        <v>1.91</v>
      </c>
      <c r="U16" s="158">
        <v>68.8</v>
      </c>
      <c r="V16" s="158">
        <v>0</v>
      </c>
      <c r="W16" s="158">
        <v>70.77</v>
      </c>
      <c r="X16" s="158">
        <v>7</v>
      </c>
    </row>
    <row r="17" spans="1:24" x14ac:dyDescent="0.25">
      <c r="A17" s="157">
        <v>14.15</v>
      </c>
      <c r="B17" s="157">
        <v>15.9</v>
      </c>
      <c r="C17" s="157">
        <v>78</v>
      </c>
      <c r="D17" s="157">
        <v>41.5</v>
      </c>
      <c r="E17" s="157">
        <v>0</v>
      </c>
      <c r="F17" s="158">
        <v>15.91</v>
      </c>
      <c r="G17" s="158">
        <v>0.49</v>
      </c>
      <c r="H17" s="158">
        <v>6</v>
      </c>
      <c r="I17" s="158">
        <v>1.57</v>
      </c>
      <c r="J17" s="158">
        <v>19.059999999999999</v>
      </c>
      <c r="K17" s="158">
        <v>253.82</v>
      </c>
      <c r="L17" s="158">
        <v>40.71</v>
      </c>
      <c r="M17" s="158">
        <v>213.11</v>
      </c>
      <c r="N17" s="158">
        <v>73.459999999999994</v>
      </c>
      <c r="O17" s="158">
        <v>0.5</v>
      </c>
      <c r="P17" s="158">
        <v>0</v>
      </c>
      <c r="Q17" s="158">
        <v>6</v>
      </c>
      <c r="R17" s="158">
        <v>0.62</v>
      </c>
      <c r="S17" s="158">
        <v>0.63</v>
      </c>
      <c r="T17" s="158">
        <v>1.74</v>
      </c>
      <c r="U17" s="158">
        <v>97.49</v>
      </c>
      <c r="V17" s="158">
        <v>0</v>
      </c>
      <c r="W17" s="158">
        <v>90.65</v>
      </c>
      <c r="X17" s="158">
        <v>7</v>
      </c>
    </row>
    <row r="18" spans="1:24" x14ac:dyDescent="0.25">
      <c r="A18" s="157">
        <v>15.8</v>
      </c>
      <c r="B18" s="157">
        <v>17.399999999999999</v>
      </c>
      <c r="C18" s="157">
        <v>81</v>
      </c>
      <c r="D18" s="157">
        <v>58</v>
      </c>
      <c r="E18" s="157">
        <v>0</v>
      </c>
      <c r="F18" s="158">
        <v>17.41</v>
      </c>
      <c r="G18" s="158">
        <v>0.47</v>
      </c>
      <c r="H18" s="158">
        <v>6</v>
      </c>
      <c r="I18" s="158">
        <v>1.52</v>
      </c>
      <c r="J18" s="158">
        <v>19.14</v>
      </c>
      <c r="K18" s="158">
        <v>285.39999999999998</v>
      </c>
      <c r="L18" s="158">
        <v>56.9</v>
      </c>
      <c r="M18" s="158">
        <v>228.5</v>
      </c>
      <c r="N18" s="158">
        <v>74.95</v>
      </c>
      <c r="O18" s="158">
        <v>0.47</v>
      </c>
      <c r="P18" s="158">
        <v>0</v>
      </c>
      <c r="Q18" s="158">
        <v>6</v>
      </c>
      <c r="R18" s="158">
        <v>0.62</v>
      </c>
      <c r="S18" s="158">
        <v>0.61</v>
      </c>
      <c r="T18" s="158">
        <v>1.71</v>
      </c>
      <c r="U18" s="158">
        <v>102.46</v>
      </c>
      <c r="V18" s="158">
        <v>0</v>
      </c>
      <c r="W18" s="158">
        <v>94.94</v>
      </c>
      <c r="X18" s="158">
        <v>7</v>
      </c>
    </row>
    <row r="19" spans="1:24" x14ac:dyDescent="0.25">
      <c r="A19" s="157">
        <v>17.32</v>
      </c>
      <c r="B19" s="157">
        <v>14.4</v>
      </c>
      <c r="C19" s="157">
        <v>74</v>
      </c>
      <c r="D19" s="157">
        <v>73.2</v>
      </c>
      <c r="E19" s="157">
        <v>0</v>
      </c>
      <c r="F19" s="158">
        <v>14.41</v>
      </c>
      <c r="G19" s="158">
        <v>0.51</v>
      </c>
      <c r="H19" s="158">
        <v>6</v>
      </c>
      <c r="I19" s="158">
        <v>1.61</v>
      </c>
      <c r="J19" s="158">
        <v>18.96</v>
      </c>
      <c r="K19" s="158">
        <v>314.22000000000003</v>
      </c>
      <c r="L19" s="158">
        <v>71.81</v>
      </c>
      <c r="M19" s="158">
        <v>242.41</v>
      </c>
      <c r="N19" s="158">
        <v>58.17</v>
      </c>
      <c r="O19" s="158">
        <v>0.52</v>
      </c>
      <c r="P19" s="158">
        <v>0</v>
      </c>
      <c r="Q19" s="158">
        <v>6</v>
      </c>
      <c r="R19" s="158">
        <v>0.67</v>
      </c>
      <c r="S19" s="158">
        <v>0.56000000000000005</v>
      </c>
      <c r="T19" s="158">
        <v>1.84</v>
      </c>
      <c r="U19" s="158">
        <v>77.510000000000005</v>
      </c>
      <c r="V19" s="158">
        <v>0.01</v>
      </c>
      <c r="W19" s="158">
        <v>79.069999999999993</v>
      </c>
      <c r="X19" s="158">
        <v>7</v>
      </c>
    </row>
    <row r="20" spans="1:24" x14ac:dyDescent="0.25">
      <c r="A20" s="157">
        <v>18.71</v>
      </c>
      <c r="B20" s="157">
        <v>21.5</v>
      </c>
      <c r="C20" s="157">
        <v>89</v>
      </c>
      <c r="D20" s="157">
        <v>87.1</v>
      </c>
      <c r="E20" s="157">
        <v>0</v>
      </c>
      <c r="F20" s="158">
        <v>21.52</v>
      </c>
      <c r="G20" s="158">
        <v>0.41</v>
      </c>
      <c r="H20" s="158">
        <v>6</v>
      </c>
      <c r="I20" s="158">
        <v>1.42</v>
      </c>
      <c r="J20" s="158">
        <v>19.329999999999998</v>
      </c>
      <c r="K20" s="158">
        <v>341.08</v>
      </c>
      <c r="L20" s="158">
        <v>85.45</v>
      </c>
      <c r="M20" s="158">
        <v>255.64</v>
      </c>
      <c r="N20" s="158">
        <v>82.84</v>
      </c>
      <c r="O20" s="158">
        <v>0.42</v>
      </c>
      <c r="P20" s="158">
        <v>0</v>
      </c>
      <c r="Q20" s="158">
        <v>6</v>
      </c>
      <c r="R20" s="158">
        <v>0.6</v>
      </c>
      <c r="S20" s="158">
        <v>0.57999999999999996</v>
      </c>
      <c r="T20" s="158">
        <v>1.63</v>
      </c>
      <c r="U20" s="158">
        <v>120.36</v>
      </c>
      <c r="V20" s="158">
        <v>0.01</v>
      </c>
      <c r="W20" s="158">
        <v>108.11</v>
      </c>
      <c r="X20" s="158">
        <v>7</v>
      </c>
    </row>
    <row r="21" spans="1:24" x14ac:dyDescent="0.25">
      <c r="A21" s="157">
        <v>20.09</v>
      </c>
      <c r="B21" s="157">
        <v>21.6</v>
      </c>
      <c r="C21" s="157">
        <v>89</v>
      </c>
      <c r="D21" s="157">
        <v>100.9</v>
      </c>
      <c r="E21" s="157">
        <v>0</v>
      </c>
      <c r="F21" s="158">
        <v>21.62</v>
      </c>
      <c r="G21" s="158">
        <v>0.41</v>
      </c>
      <c r="H21" s="158">
        <v>6</v>
      </c>
      <c r="I21" s="158">
        <v>1.41</v>
      </c>
      <c r="J21" s="158">
        <v>19.329999999999998</v>
      </c>
      <c r="K21" s="158">
        <v>367.76</v>
      </c>
      <c r="L21" s="158">
        <v>98.98</v>
      </c>
      <c r="M21" s="158">
        <v>268.77999999999997</v>
      </c>
      <c r="N21" s="158">
        <v>79.069999999999993</v>
      </c>
      <c r="O21" s="158">
        <v>0.42</v>
      </c>
      <c r="P21" s="158">
        <v>0</v>
      </c>
      <c r="Q21" s="158">
        <v>6</v>
      </c>
      <c r="R21" s="158">
        <v>0.61</v>
      </c>
      <c r="S21" s="158">
        <v>0.55000000000000004</v>
      </c>
      <c r="T21" s="158">
        <v>1.64</v>
      </c>
      <c r="U21" s="158">
        <v>115.92</v>
      </c>
      <c r="V21" s="158">
        <v>0.01</v>
      </c>
      <c r="W21" s="158">
        <v>106.22</v>
      </c>
      <c r="X21" s="158">
        <v>7</v>
      </c>
    </row>
    <row r="22" spans="1:24" x14ac:dyDescent="0.25">
      <c r="A22" s="157">
        <v>21.7</v>
      </c>
      <c r="B22" s="157">
        <v>14</v>
      </c>
      <c r="C22" s="157">
        <v>73</v>
      </c>
      <c r="D22" s="157">
        <v>117</v>
      </c>
      <c r="E22" s="157">
        <v>0</v>
      </c>
      <c r="F22" s="158">
        <v>14.02</v>
      </c>
      <c r="G22" s="158">
        <v>0.52</v>
      </c>
      <c r="H22" s="158">
        <v>6</v>
      </c>
      <c r="I22" s="158">
        <v>1.63</v>
      </c>
      <c r="J22" s="158">
        <v>18.940000000000001</v>
      </c>
      <c r="K22" s="158">
        <v>398.25</v>
      </c>
      <c r="L22" s="158">
        <v>114.78</v>
      </c>
      <c r="M22" s="158">
        <v>283.47000000000003</v>
      </c>
      <c r="N22" s="158">
        <v>48.07</v>
      </c>
      <c r="O22" s="158">
        <v>0.54</v>
      </c>
      <c r="P22" s="158">
        <v>0</v>
      </c>
      <c r="Q22" s="158">
        <v>6</v>
      </c>
      <c r="R22" s="158">
        <v>0.72</v>
      </c>
      <c r="S22" s="158">
        <v>0.48</v>
      </c>
      <c r="T22" s="158">
        <v>1.91</v>
      </c>
      <c r="U22" s="158">
        <v>64.099999999999994</v>
      </c>
      <c r="V22" s="158">
        <v>0.01</v>
      </c>
      <c r="W22" s="158">
        <v>71.010000000000005</v>
      </c>
      <c r="X22" s="158">
        <v>7</v>
      </c>
    </row>
    <row r="23" spans="1:24" x14ac:dyDescent="0.25">
      <c r="A23" s="157">
        <v>23.17</v>
      </c>
      <c r="B23" s="157">
        <v>17.5</v>
      </c>
      <c r="C23" s="157">
        <v>81</v>
      </c>
      <c r="D23" s="157">
        <v>131.69999999999999</v>
      </c>
      <c r="E23" s="157">
        <v>0</v>
      </c>
      <c r="F23" s="158">
        <v>17.53</v>
      </c>
      <c r="G23" s="158">
        <v>0.46</v>
      </c>
      <c r="H23" s="158">
        <v>6</v>
      </c>
      <c r="I23" s="158">
        <v>1.52</v>
      </c>
      <c r="J23" s="158">
        <v>19.14</v>
      </c>
      <c r="K23" s="158">
        <v>426.38</v>
      </c>
      <c r="L23" s="158">
        <v>129.19999999999999</v>
      </c>
      <c r="M23" s="158">
        <v>297.19</v>
      </c>
      <c r="N23" s="158">
        <v>57.54</v>
      </c>
      <c r="O23" s="158">
        <v>0.47</v>
      </c>
      <c r="P23" s="158">
        <v>0</v>
      </c>
      <c r="Q23" s="158">
        <v>6</v>
      </c>
      <c r="R23" s="158">
        <v>0.68</v>
      </c>
      <c r="S23" s="158">
        <v>0.48</v>
      </c>
      <c r="T23" s="158">
        <v>1.8</v>
      </c>
      <c r="U23" s="158">
        <v>80.87</v>
      </c>
      <c r="V23" s="158">
        <v>0.01</v>
      </c>
      <c r="W23" s="158">
        <v>83.9</v>
      </c>
      <c r="X23" s="158">
        <v>7</v>
      </c>
    </row>
    <row r="24" spans="1:24" x14ac:dyDescent="0.25">
      <c r="A24" s="157">
        <v>24.82</v>
      </c>
      <c r="B24" s="157">
        <v>11</v>
      </c>
      <c r="C24" s="157">
        <v>66</v>
      </c>
      <c r="D24" s="157">
        <v>148.19999999999999</v>
      </c>
      <c r="E24" s="157">
        <v>0</v>
      </c>
      <c r="F24" s="158">
        <v>11.03</v>
      </c>
      <c r="G24" s="158">
        <v>0.6</v>
      </c>
      <c r="H24" s="158">
        <v>6</v>
      </c>
      <c r="I24" s="158">
        <v>1.75</v>
      </c>
      <c r="J24" s="158">
        <v>18.73</v>
      </c>
      <c r="K24" s="158">
        <v>457.28</v>
      </c>
      <c r="L24" s="158">
        <v>145.38</v>
      </c>
      <c r="M24" s="158">
        <v>311.89999999999998</v>
      </c>
      <c r="N24" s="158">
        <v>33.9</v>
      </c>
      <c r="O24" s="158">
        <v>0.62</v>
      </c>
      <c r="P24" s="158">
        <v>0</v>
      </c>
      <c r="Q24" s="158">
        <v>5</v>
      </c>
      <c r="R24" s="158">
        <v>0.81</v>
      </c>
      <c r="S24" s="158">
        <v>0.4</v>
      </c>
      <c r="T24" s="158">
        <v>2.11</v>
      </c>
      <c r="U24" s="158">
        <v>42.1</v>
      </c>
      <c r="V24" s="158">
        <v>0.01</v>
      </c>
      <c r="W24" s="158">
        <v>54.11</v>
      </c>
      <c r="X24" s="158">
        <v>6</v>
      </c>
    </row>
    <row r="25" spans="1:24" x14ac:dyDescent="0.25">
      <c r="A25" s="157">
        <v>26.29</v>
      </c>
      <c r="B25" s="157">
        <v>19.3</v>
      </c>
      <c r="C25" s="157">
        <v>85</v>
      </c>
      <c r="D25" s="157">
        <v>162.9</v>
      </c>
      <c r="E25" s="157">
        <v>0</v>
      </c>
      <c r="F25" s="158">
        <v>19.329999999999998</v>
      </c>
      <c r="G25" s="158">
        <v>0.44</v>
      </c>
      <c r="H25" s="158">
        <v>6</v>
      </c>
      <c r="I25" s="158">
        <v>1.47</v>
      </c>
      <c r="J25" s="158">
        <v>19.23</v>
      </c>
      <c r="K25" s="158">
        <v>485.56</v>
      </c>
      <c r="L25" s="158">
        <v>159.80000000000001</v>
      </c>
      <c r="M25" s="158">
        <v>325.75</v>
      </c>
      <c r="N25" s="158">
        <v>57.86</v>
      </c>
      <c r="O25" s="158">
        <v>0.45</v>
      </c>
      <c r="P25" s="158">
        <v>0</v>
      </c>
      <c r="Q25" s="158">
        <v>6</v>
      </c>
      <c r="R25" s="158">
        <v>0.69</v>
      </c>
      <c r="S25" s="158">
        <v>0.45</v>
      </c>
      <c r="T25" s="158">
        <v>1.78</v>
      </c>
      <c r="U25" s="158">
        <v>83.08</v>
      </c>
      <c r="V25" s="158">
        <v>0.01</v>
      </c>
      <c r="W25" s="158">
        <v>86.61</v>
      </c>
      <c r="X25" s="158">
        <v>7</v>
      </c>
    </row>
    <row r="26" spans="1:24" x14ac:dyDescent="0.25">
      <c r="A26" s="157">
        <v>27.86</v>
      </c>
      <c r="B26" s="157">
        <v>19.399999999999999</v>
      </c>
      <c r="C26" s="157">
        <v>85</v>
      </c>
      <c r="D26" s="157">
        <v>178.6</v>
      </c>
      <c r="E26" s="157">
        <v>0</v>
      </c>
      <c r="F26" s="158">
        <v>19.440000000000001</v>
      </c>
      <c r="G26" s="158">
        <v>0.44</v>
      </c>
      <c r="H26" s="158">
        <v>6</v>
      </c>
      <c r="I26" s="158">
        <v>1.47</v>
      </c>
      <c r="J26" s="158">
        <v>19.239999999999998</v>
      </c>
      <c r="K26" s="158">
        <v>515.76</v>
      </c>
      <c r="L26" s="158">
        <v>175.21</v>
      </c>
      <c r="M26" s="158">
        <v>340.55</v>
      </c>
      <c r="N26" s="158">
        <v>55.56</v>
      </c>
      <c r="O26" s="158">
        <v>0.45</v>
      </c>
      <c r="P26" s="158">
        <v>0</v>
      </c>
      <c r="Q26" s="158">
        <v>6</v>
      </c>
      <c r="R26" s="158">
        <v>0.7</v>
      </c>
      <c r="S26" s="158">
        <v>0.43</v>
      </c>
      <c r="T26" s="158">
        <v>1.8</v>
      </c>
      <c r="U26" s="158">
        <v>79.59</v>
      </c>
      <c r="V26" s="158">
        <v>0.01</v>
      </c>
      <c r="W26" s="158">
        <v>84.71</v>
      </c>
      <c r="X26" s="158">
        <v>7</v>
      </c>
    </row>
    <row r="27" spans="1:24" x14ac:dyDescent="0.25">
      <c r="A27" s="157">
        <v>29.29</v>
      </c>
      <c r="B27" s="157">
        <v>29.2</v>
      </c>
      <c r="C27" s="157">
        <v>102</v>
      </c>
      <c r="D27" s="157">
        <v>192.9</v>
      </c>
      <c r="E27" s="157">
        <v>0</v>
      </c>
      <c r="F27" s="158">
        <v>29.24</v>
      </c>
      <c r="G27" s="158">
        <v>0.35</v>
      </c>
      <c r="H27" s="158">
        <v>7</v>
      </c>
      <c r="I27" s="158">
        <v>1.27</v>
      </c>
      <c r="J27" s="158">
        <v>19.600000000000001</v>
      </c>
      <c r="K27" s="158">
        <v>543.79</v>
      </c>
      <c r="L27" s="158">
        <v>189.23</v>
      </c>
      <c r="M27" s="158">
        <v>354.55</v>
      </c>
      <c r="N27" s="158">
        <v>80.930000000000007</v>
      </c>
      <c r="O27" s="158">
        <v>0.36</v>
      </c>
      <c r="P27" s="158">
        <v>0</v>
      </c>
      <c r="Q27" s="158">
        <v>6</v>
      </c>
      <c r="R27" s="158">
        <v>0.62</v>
      </c>
      <c r="S27" s="158">
        <v>0.46</v>
      </c>
      <c r="T27" s="158">
        <v>1.56</v>
      </c>
      <c r="U27" s="158">
        <v>130.41</v>
      </c>
      <c r="V27" s="158">
        <v>0.01</v>
      </c>
      <c r="W27" s="158">
        <v>120.67</v>
      </c>
      <c r="X27" s="158">
        <v>7</v>
      </c>
    </row>
    <row r="28" spans="1:24" x14ac:dyDescent="0.25">
      <c r="A28" s="157">
        <v>30.94</v>
      </c>
      <c r="B28" s="157">
        <v>6</v>
      </c>
      <c r="C28" s="157">
        <v>50</v>
      </c>
      <c r="D28" s="157">
        <v>209.4</v>
      </c>
      <c r="E28" s="157">
        <v>0</v>
      </c>
      <c r="F28" s="158">
        <v>6.04</v>
      </c>
      <c r="G28" s="158">
        <v>0.83</v>
      </c>
      <c r="H28" s="158">
        <v>6</v>
      </c>
      <c r="I28" s="158">
        <v>2.04</v>
      </c>
      <c r="J28" s="158">
        <v>18.18</v>
      </c>
      <c r="K28" s="158">
        <v>573.78</v>
      </c>
      <c r="L28" s="158">
        <v>205.42</v>
      </c>
      <c r="M28" s="158">
        <v>368.36</v>
      </c>
      <c r="N28" s="158">
        <v>14.84</v>
      </c>
      <c r="O28" s="158">
        <v>0.91</v>
      </c>
      <c r="P28" s="158">
        <v>0</v>
      </c>
      <c r="Q28" s="158">
        <v>4</v>
      </c>
      <c r="R28" s="158">
        <v>1</v>
      </c>
      <c r="S28" s="158">
        <v>0.28000000000000003</v>
      </c>
      <c r="T28" s="158">
        <v>2.58</v>
      </c>
      <c r="U28" s="158">
        <v>14.84</v>
      </c>
      <c r="V28" s="158">
        <v>0.01</v>
      </c>
      <c r="W28" s="158">
        <v>29.73</v>
      </c>
      <c r="X28" s="158">
        <v>4</v>
      </c>
    </row>
    <row r="29" spans="1:24" x14ac:dyDescent="0.25">
      <c r="A29" s="157">
        <v>32.28</v>
      </c>
      <c r="B29" s="157">
        <v>20</v>
      </c>
      <c r="C29" s="157">
        <v>86</v>
      </c>
      <c r="D29" s="157">
        <v>222.8</v>
      </c>
      <c r="E29" s="157">
        <v>0</v>
      </c>
      <c r="F29" s="158">
        <v>20.04</v>
      </c>
      <c r="G29" s="158">
        <v>0.43</v>
      </c>
      <c r="H29" s="158">
        <v>6</v>
      </c>
      <c r="I29" s="158">
        <v>1.45</v>
      </c>
      <c r="J29" s="158">
        <v>19.260000000000002</v>
      </c>
      <c r="K29" s="158">
        <v>599.59</v>
      </c>
      <c r="L29" s="158">
        <v>218.57</v>
      </c>
      <c r="M29" s="158">
        <v>381.03</v>
      </c>
      <c r="N29" s="158">
        <v>51.03</v>
      </c>
      <c r="O29" s="158">
        <v>0.44</v>
      </c>
      <c r="P29" s="158">
        <v>0</v>
      </c>
      <c r="Q29" s="158">
        <v>6</v>
      </c>
      <c r="R29" s="158">
        <v>0.74</v>
      </c>
      <c r="S29" s="158">
        <v>0.38</v>
      </c>
      <c r="T29" s="158">
        <v>1.83</v>
      </c>
      <c r="U29" s="158">
        <v>72.38</v>
      </c>
      <c r="V29" s="158">
        <v>0.01</v>
      </c>
      <c r="W29" s="158">
        <v>80.760000000000005</v>
      </c>
      <c r="X29" s="158">
        <v>7</v>
      </c>
    </row>
    <row r="30" spans="1:24" x14ac:dyDescent="0.25">
      <c r="A30" s="157">
        <v>33.93</v>
      </c>
      <c r="B30" s="157">
        <v>54.3</v>
      </c>
      <c r="C30" s="157">
        <v>135</v>
      </c>
      <c r="D30" s="157">
        <v>239.3</v>
      </c>
      <c r="E30" s="157">
        <v>0</v>
      </c>
      <c r="F30" s="158">
        <v>54.35</v>
      </c>
      <c r="G30" s="158">
        <v>0.25</v>
      </c>
      <c r="H30" s="158">
        <v>7</v>
      </c>
      <c r="I30" s="158">
        <v>0.96</v>
      </c>
      <c r="J30" s="158">
        <v>20.16</v>
      </c>
      <c r="K30" s="158">
        <v>632.86</v>
      </c>
      <c r="L30" s="158">
        <v>234.75</v>
      </c>
      <c r="M30" s="158">
        <v>398.11</v>
      </c>
      <c r="N30" s="158">
        <v>134.93</v>
      </c>
      <c r="O30" s="158">
        <v>0.25</v>
      </c>
      <c r="P30" s="158">
        <v>0</v>
      </c>
      <c r="Q30" s="158">
        <v>7</v>
      </c>
      <c r="R30" s="158">
        <v>0.51</v>
      </c>
      <c r="S30" s="158">
        <v>0.5</v>
      </c>
      <c r="T30" s="158">
        <v>1.22</v>
      </c>
      <c r="U30" s="158">
        <v>263.25</v>
      </c>
      <c r="V30" s="158">
        <v>0.01</v>
      </c>
      <c r="W30" s="158">
        <v>200.68</v>
      </c>
      <c r="X30" s="158">
        <v>7</v>
      </c>
    </row>
  </sheetData>
  <mergeCells count="2">
    <mergeCell ref="A1:E1"/>
    <mergeCell ref="F1:X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C80BF-89B3-4A94-9B7B-BFAE0B534F02}">
  <dimension ref="A1:W30"/>
  <sheetViews>
    <sheetView workbookViewId="0">
      <selection activeCell="AC38" sqref="AC38"/>
    </sheetView>
  </sheetViews>
  <sheetFormatPr defaultRowHeight="15" x14ac:dyDescent="0.25"/>
  <cols>
    <col min="1" max="3" width="8.5703125" style="153" customWidth="1"/>
    <col min="4" max="4" width="9.140625" style="153" customWidth="1"/>
    <col min="5" max="6" width="9.140625" style="153"/>
    <col min="7" max="8" width="12.5703125" style="153" customWidth="1"/>
    <col min="9" max="9" width="8.5703125" style="153" customWidth="1"/>
    <col min="10" max="10" width="9.140625" style="153"/>
    <col min="11" max="17" width="8.5703125" style="153" customWidth="1"/>
    <col min="18" max="18" width="9.140625" style="153"/>
    <col min="19" max="19" width="10.7109375" style="153" customWidth="1"/>
    <col min="20" max="20" width="7.85546875" style="153" customWidth="1"/>
    <col min="21" max="21" width="10" style="153" customWidth="1"/>
    <col min="22" max="22" width="9.140625" style="153"/>
    <col min="23" max="23" width="12.85546875" style="153" customWidth="1"/>
  </cols>
  <sheetData>
    <row r="1" spans="1:23" x14ac:dyDescent="0.25">
      <c r="A1" s="246" t="s">
        <v>208</v>
      </c>
      <c r="B1" s="247"/>
      <c r="C1" s="247"/>
      <c r="D1" s="247"/>
      <c r="E1" s="248" t="s">
        <v>228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</row>
    <row r="2" spans="1:23" ht="21" x14ac:dyDescent="0.25">
      <c r="A2" s="156" t="s">
        <v>49</v>
      </c>
      <c r="B2" s="156" t="s">
        <v>47</v>
      </c>
      <c r="C2" s="156" t="s">
        <v>50</v>
      </c>
      <c r="D2" s="156" t="s">
        <v>220</v>
      </c>
      <c r="E2" s="126" t="s">
        <v>229</v>
      </c>
      <c r="F2" s="126" t="s">
        <v>230</v>
      </c>
      <c r="G2" s="126" t="s">
        <v>231</v>
      </c>
      <c r="H2" s="126" t="s">
        <v>232</v>
      </c>
      <c r="I2" s="126" t="s">
        <v>233</v>
      </c>
      <c r="J2" s="126" t="s">
        <v>234</v>
      </c>
      <c r="K2" s="126" t="s">
        <v>235</v>
      </c>
      <c r="L2" s="126" t="s">
        <v>236</v>
      </c>
      <c r="M2" s="126" t="s">
        <v>237</v>
      </c>
      <c r="N2" s="126" t="s">
        <v>238</v>
      </c>
      <c r="O2" s="126" t="s">
        <v>239</v>
      </c>
      <c r="P2" s="126" t="s">
        <v>240</v>
      </c>
      <c r="Q2" s="126" t="s">
        <v>21</v>
      </c>
      <c r="R2" s="126" t="s">
        <v>241</v>
      </c>
      <c r="S2" s="126" t="s">
        <v>242</v>
      </c>
      <c r="T2" s="126" t="s">
        <v>243</v>
      </c>
      <c r="U2" s="126" t="s">
        <v>54</v>
      </c>
      <c r="V2" s="126" t="s">
        <v>244</v>
      </c>
      <c r="W2" s="126" t="s">
        <v>245</v>
      </c>
    </row>
    <row r="3" spans="1:23" x14ac:dyDescent="0.25">
      <c r="A3" s="157">
        <v>1.34</v>
      </c>
      <c r="B3" s="157">
        <v>0.9</v>
      </c>
      <c r="C3" s="157">
        <v>15</v>
      </c>
      <c r="D3" s="157">
        <v>5</v>
      </c>
      <c r="E3" s="159">
        <v>2.8500000000000002E-7</v>
      </c>
      <c r="F3" s="159">
        <v>3.57E-4</v>
      </c>
      <c r="G3" s="158">
        <v>3</v>
      </c>
      <c r="H3" s="158">
        <v>12.3</v>
      </c>
      <c r="I3" s="158">
        <v>29</v>
      </c>
      <c r="J3" s="158">
        <v>35.090000000000003</v>
      </c>
      <c r="K3" s="158">
        <v>14.33</v>
      </c>
      <c r="L3" s="158">
        <v>17.96</v>
      </c>
      <c r="M3" s="158">
        <v>0</v>
      </c>
      <c r="N3" s="158">
        <v>0</v>
      </c>
      <c r="O3" s="158">
        <v>0</v>
      </c>
      <c r="P3" s="158">
        <v>0.33</v>
      </c>
      <c r="Q3" s="158">
        <v>0</v>
      </c>
      <c r="R3" s="158">
        <v>104.74</v>
      </c>
      <c r="S3" s="158">
        <v>-0.06</v>
      </c>
      <c r="T3" s="158">
        <v>0</v>
      </c>
      <c r="U3" s="158">
        <v>0</v>
      </c>
      <c r="V3" s="158">
        <v>0</v>
      </c>
      <c r="W3" s="158">
        <v>15.12</v>
      </c>
    </row>
    <row r="4" spans="1:23" x14ac:dyDescent="0.25">
      <c r="A4" s="157">
        <v>2.19</v>
      </c>
      <c r="B4" s="157">
        <v>2</v>
      </c>
      <c r="C4" s="157">
        <v>31</v>
      </c>
      <c r="D4" s="157">
        <v>5</v>
      </c>
      <c r="E4" s="159">
        <v>7.54E-7</v>
      </c>
      <c r="F4" s="159">
        <v>2.1099999999999999E-3</v>
      </c>
      <c r="G4" s="158">
        <v>7</v>
      </c>
      <c r="H4" s="158">
        <v>27.49</v>
      </c>
      <c r="I4" s="158">
        <v>35</v>
      </c>
      <c r="J4" s="158">
        <v>35.76</v>
      </c>
      <c r="K4" s="158">
        <v>26.86</v>
      </c>
      <c r="L4" s="158">
        <v>33.67</v>
      </c>
      <c r="M4" s="158">
        <v>0</v>
      </c>
      <c r="N4" s="158">
        <v>0</v>
      </c>
      <c r="O4" s="158">
        <v>0</v>
      </c>
      <c r="P4" s="158">
        <v>0.33</v>
      </c>
      <c r="Q4" s="158">
        <v>0</v>
      </c>
      <c r="R4" s="158">
        <v>138.56</v>
      </c>
      <c r="S4" s="158">
        <v>-0.08</v>
      </c>
      <c r="T4" s="158">
        <v>0</v>
      </c>
      <c r="U4" s="158">
        <v>0</v>
      </c>
      <c r="V4" s="158">
        <v>0</v>
      </c>
      <c r="W4" s="158">
        <v>26.03</v>
      </c>
    </row>
    <row r="5" spans="1:23" x14ac:dyDescent="0.25">
      <c r="A5" s="157">
        <v>2.86</v>
      </c>
      <c r="B5" s="157">
        <v>6.8</v>
      </c>
      <c r="C5" s="157">
        <v>53</v>
      </c>
      <c r="D5" s="157">
        <v>6</v>
      </c>
      <c r="E5" s="159">
        <v>2.3E-5</v>
      </c>
      <c r="F5" s="159">
        <v>0.23400000000000001</v>
      </c>
      <c r="G5" s="158">
        <v>17</v>
      </c>
      <c r="H5" s="158">
        <v>99.5</v>
      </c>
      <c r="I5" s="158">
        <v>54</v>
      </c>
      <c r="J5" s="158">
        <v>37.799999999999997</v>
      </c>
      <c r="K5" s="158">
        <v>49.75</v>
      </c>
      <c r="L5" s="158">
        <v>62.35</v>
      </c>
      <c r="M5" s="158">
        <v>0</v>
      </c>
      <c r="N5" s="158">
        <v>0</v>
      </c>
      <c r="O5" s="158">
        <v>0</v>
      </c>
      <c r="P5" s="158">
        <v>0.33</v>
      </c>
      <c r="Q5" s="158">
        <v>0</v>
      </c>
      <c r="R5" s="158">
        <v>182.87</v>
      </c>
      <c r="S5" s="158">
        <v>-0.12</v>
      </c>
      <c r="T5" s="158">
        <v>0</v>
      </c>
      <c r="U5" s="158">
        <v>0</v>
      </c>
      <c r="V5" s="158">
        <v>0</v>
      </c>
      <c r="W5" s="158">
        <v>37.549999999999997</v>
      </c>
    </row>
    <row r="6" spans="1:23" x14ac:dyDescent="0.25">
      <c r="A6" s="157">
        <v>3.44</v>
      </c>
      <c r="B6" s="157">
        <v>1.7</v>
      </c>
      <c r="C6" s="157">
        <v>28</v>
      </c>
      <c r="D6" s="157">
        <v>4</v>
      </c>
      <c r="E6" s="159">
        <v>1.9600000000000001E-7</v>
      </c>
      <c r="F6" s="159">
        <v>4.6000000000000001E-4</v>
      </c>
      <c r="G6" s="158">
        <v>6</v>
      </c>
      <c r="H6" s="158">
        <v>22.98</v>
      </c>
      <c r="I6" s="158">
        <v>0</v>
      </c>
      <c r="J6" s="158">
        <v>0</v>
      </c>
      <c r="K6" s="158">
        <v>0</v>
      </c>
      <c r="L6" s="158">
        <v>35.9</v>
      </c>
      <c r="M6" s="158">
        <v>12.12</v>
      </c>
      <c r="N6" s="158">
        <v>135.41999999999999</v>
      </c>
      <c r="O6" s="158">
        <v>2.3199999999999998</v>
      </c>
      <c r="P6" s="158">
        <v>0.56000000000000005</v>
      </c>
      <c r="Q6" s="158">
        <v>14.52</v>
      </c>
      <c r="R6" s="158">
        <v>143.83000000000001</v>
      </c>
      <c r="S6" s="158">
        <v>0</v>
      </c>
      <c r="T6" s="158">
        <v>1</v>
      </c>
      <c r="U6" s="158">
        <v>4.0999999999999996</v>
      </c>
      <c r="V6" s="158">
        <v>0</v>
      </c>
      <c r="W6" s="158">
        <v>135.41999999999999</v>
      </c>
    </row>
    <row r="7" spans="1:23" x14ac:dyDescent="0.25">
      <c r="A7" s="157">
        <v>4.29</v>
      </c>
      <c r="B7" s="157">
        <v>2.5</v>
      </c>
      <c r="C7" s="157">
        <v>34</v>
      </c>
      <c r="D7" s="157">
        <v>5</v>
      </c>
      <c r="E7" s="159">
        <v>4.4299999999999998E-7</v>
      </c>
      <c r="F7" s="159">
        <v>1.5399999999999999E-3</v>
      </c>
      <c r="G7" s="158">
        <v>9</v>
      </c>
      <c r="H7" s="158">
        <v>33.979999999999997</v>
      </c>
      <c r="I7" s="158">
        <v>30</v>
      </c>
      <c r="J7" s="158">
        <v>34.58</v>
      </c>
      <c r="K7" s="158">
        <v>36.54</v>
      </c>
      <c r="L7" s="158">
        <v>45.8</v>
      </c>
      <c r="M7" s="158">
        <v>0</v>
      </c>
      <c r="N7" s="158">
        <v>0</v>
      </c>
      <c r="O7" s="158">
        <v>0</v>
      </c>
      <c r="P7" s="158">
        <v>0.33</v>
      </c>
      <c r="Q7" s="158">
        <v>0</v>
      </c>
      <c r="R7" s="158">
        <v>160.72</v>
      </c>
      <c r="S7" s="158">
        <v>-0.05</v>
      </c>
      <c r="T7" s="158">
        <v>0</v>
      </c>
      <c r="U7" s="158">
        <v>0</v>
      </c>
      <c r="V7" s="158">
        <v>0</v>
      </c>
      <c r="W7" s="158">
        <v>50.36</v>
      </c>
    </row>
    <row r="8" spans="1:23" x14ac:dyDescent="0.25">
      <c r="A8" s="157">
        <v>5.13</v>
      </c>
      <c r="B8" s="157">
        <v>0.5</v>
      </c>
      <c r="C8" s="157">
        <v>12</v>
      </c>
      <c r="D8" s="157">
        <v>3</v>
      </c>
      <c r="E8" s="159">
        <v>1.13E-9</v>
      </c>
      <c r="F8" s="159">
        <v>2.28E-7</v>
      </c>
      <c r="G8" s="158">
        <v>3</v>
      </c>
      <c r="H8" s="158">
        <v>1.99</v>
      </c>
      <c r="I8" s="158">
        <v>0</v>
      </c>
      <c r="J8" s="158">
        <v>0</v>
      </c>
      <c r="K8" s="158">
        <v>0</v>
      </c>
      <c r="L8" s="158">
        <v>23.02</v>
      </c>
      <c r="M8" s="158">
        <v>13.74</v>
      </c>
      <c r="N8" s="158">
        <v>30.13</v>
      </c>
      <c r="O8" s="158">
        <v>0.35</v>
      </c>
      <c r="P8" s="158">
        <v>0.32</v>
      </c>
      <c r="Q8" s="158">
        <v>1.52</v>
      </c>
      <c r="R8" s="158">
        <v>120.4</v>
      </c>
      <c r="S8" s="158">
        <v>0</v>
      </c>
      <c r="T8" s="158">
        <v>1</v>
      </c>
      <c r="U8" s="158">
        <v>2.41</v>
      </c>
      <c r="V8" s="158">
        <v>0</v>
      </c>
      <c r="W8" s="158">
        <v>30.13</v>
      </c>
    </row>
    <row r="9" spans="1:23" x14ac:dyDescent="0.25">
      <c r="A9" s="157">
        <v>5.8</v>
      </c>
      <c r="B9" s="157">
        <v>1.6</v>
      </c>
      <c r="C9" s="157">
        <v>28</v>
      </c>
      <c r="D9" s="157">
        <v>4</v>
      </c>
      <c r="E9" s="159">
        <v>4.6000000000000002E-8</v>
      </c>
      <c r="F9" s="159">
        <v>9.8599999999999998E-5</v>
      </c>
      <c r="G9" s="158">
        <v>7</v>
      </c>
      <c r="H9" s="158">
        <v>21.03</v>
      </c>
      <c r="I9" s="158">
        <v>0</v>
      </c>
      <c r="J9" s="158">
        <v>0</v>
      </c>
      <c r="K9" s="158">
        <v>0</v>
      </c>
      <c r="L9" s="158">
        <v>42.72</v>
      </c>
      <c r="M9" s="158">
        <v>12.39</v>
      </c>
      <c r="N9" s="158">
        <v>121.24</v>
      </c>
      <c r="O9" s="158">
        <v>1.24</v>
      </c>
      <c r="P9" s="158">
        <v>0.48</v>
      </c>
      <c r="Q9" s="158">
        <v>7.4</v>
      </c>
      <c r="R9" s="158">
        <v>157.01</v>
      </c>
      <c r="S9" s="158">
        <v>0</v>
      </c>
      <c r="T9" s="158">
        <v>1</v>
      </c>
      <c r="U9" s="158">
        <v>3.76</v>
      </c>
      <c r="V9" s="158">
        <v>0</v>
      </c>
      <c r="W9" s="158">
        <v>121.24</v>
      </c>
    </row>
    <row r="10" spans="1:23" x14ac:dyDescent="0.25">
      <c r="A10" s="157">
        <v>6.61</v>
      </c>
      <c r="B10" s="157">
        <v>10.1</v>
      </c>
      <c r="C10" s="157">
        <v>63</v>
      </c>
      <c r="D10" s="157">
        <v>6</v>
      </c>
      <c r="E10" s="159">
        <v>2.6800000000000001E-5</v>
      </c>
      <c r="F10" s="159">
        <v>0.39100000000000001</v>
      </c>
      <c r="G10" s="158">
        <v>24</v>
      </c>
      <c r="H10" s="158">
        <v>143.19</v>
      </c>
      <c r="I10" s="158">
        <v>51</v>
      </c>
      <c r="J10" s="158">
        <v>37.04</v>
      </c>
      <c r="K10" s="158">
        <v>71.599999999999994</v>
      </c>
      <c r="L10" s="158">
        <v>89.73</v>
      </c>
      <c r="M10" s="158">
        <v>0</v>
      </c>
      <c r="N10" s="158">
        <v>0</v>
      </c>
      <c r="O10" s="158">
        <v>0</v>
      </c>
      <c r="P10" s="158">
        <v>0.33</v>
      </c>
      <c r="Q10" s="158">
        <v>0</v>
      </c>
      <c r="R10" s="158">
        <v>217.31</v>
      </c>
      <c r="S10" s="158">
        <v>-0.11</v>
      </c>
      <c r="T10" s="158">
        <v>0</v>
      </c>
      <c r="U10" s="158">
        <v>0</v>
      </c>
      <c r="V10" s="158">
        <v>0</v>
      </c>
      <c r="W10" s="158">
        <v>85</v>
      </c>
    </row>
    <row r="11" spans="1:23" x14ac:dyDescent="0.25">
      <c r="A11" s="157">
        <v>7.37</v>
      </c>
      <c r="B11" s="157">
        <v>10.5</v>
      </c>
      <c r="C11" s="157">
        <v>64</v>
      </c>
      <c r="D11" s="157">
        <v>6</v>
      </c>
      <c r="E11" s="159">
        <v>2.55E-5</v>
      </c>
      <c r="F11" s="159">
        <v>0.39</v>
      </c>
      <c r="G11" s="158">
        <v>25</v>
      </c>
      <c r="H11" s="158">
        <v>150.11000000000001</v>
      </c>
      <c r="I11" s="158">
        <v>51</v>
      </c>
      <c r="J11" s="158">
        <v>36.83</v>
      </c>
      <c r="K11" s="158">
        <v>75.06</v>
      </c>
      <c r="L11" s="158">
        <v>94.07</v>
      </c>
      <c r="M11" s="158">
        <v>0</v>
      </c>
      <c r="N11" s="158">
        <v>0</v>
      </c>
      <c r="O11" s="158">
        <v>0</v>
      </c>
      <c r="P11" s="158">
        <v>0.33</v>
      </c>
      <c r="Q11" s="158">
        <v>0</v>
      </c>
      <c r="R11" s="158">
        <v>222.3</v>
      </c>
      <c r="S11" s="158">
        <v>-0.1</v>
      </c>
      <c r="T11" s="158">
        <v>0</v>
      </c>
      <c r="U11" s="158">
        <v>0</v>
      </c>
      <c r="V11" s="158">
        <v>0</v>
      </c>
      <c r="W11" s="158">
        <v>94.99</v>
      </c>
    </row>
    <row r="12" spans="1:23" x14ac:dyDescent="0.25">
      <c r="A12" s="157">
        <v>8.08</v>
      </c>
      <c r="B12" s="157">
        <v>8.5</v>
      </c>
      <c r="C12" s="157">
        <v>58</v>
      </c>
      <c r="D12" s="157">
        <v>6</v>
      </c>
      <c r="E12" s="159">
        <v>9.91E-6</v>
      </c>
      <c r="F12" s="159">
        <v>0.14499999999999999</v>
      </c>
      <c r="G12" s="158">
        <v>22</v>
      </c>
      <c r="H12" s="158">
        <v>143.51</v>
      </c>
      <c r="I12" s="158">
        <v>44</v>
      </c>
      <c r="J12" s="158">
        <v>35.53</v>
      </c>
      <c r="K12" s="158">
        <v>71.75</v>
      </c>
      <c r="L12" s="158">
        <v>89.93</v>
      </c>
      <c r="M12" s="158">
        <v>0</v>
      </c>
      <c r="N12" s="158">
        <v>0</v>
      </c>
      <c r="O12" s="158">
        <v>0</v>
      </c>
      <c r="P12" s="158">
        <v>0.33</v>
      </c>
      <c r="Q12" s="158">
        <v>0</v>
      </c>
      <c r="R12" s="158">
        <v>218.5</v>
      </c>
      <c r="S12" s="158">
        <v>-7.0000000000000007E-2</v>
      </c>
      <c r="T12" s="158">
        <v>0</v>
      </c>
      <c r="U12" s="158">
        <v>0</v>
      </c>
      <c r="V12" s="158">
        <v>0</v>
      </c>
      <c r="W12" s="158">
        <v>99.95</v>
      </c>
    </row>
    <row r="13" spans="1:23" x14ac:dyDescent="0.25">
      <c r="A13" s="157">
        <v>8.8800000000000008</v>
      </c>
      <c r="B13" s="157">
        <v>17.3</v>
      </c>
      <c r="C13" s="157">
        <v>81</v>
      </c>
      <c r="D13" s="157">
        <v>6</v>
      </c>
      <c r="E13" s="159">
        <v>1.12E-4</v>
      </c>
      <c r="F13" s="159">
        <v>2.17</v>
      </c>
      <c r="G13" s="158">
        <v>36</v>
      </c>
      <c r="H13" s="158">
        <v>189.75</v>
      </c>
      <c r="I13" s="158">
        <v>62</v>
      </c>
      <c r="J13" s="158">
        <v>38.83</v>
      </c>
      <c r="K13" s="158">
        <v>94.88</v>
      </c>
      <c r="L13" s="158">
        <v>118.91</v>
      </c>
      <c r="M13" s="158">
        <v>0</v>
      </c>
      <c r="N13" s="158">
        <v>0</v>
      </c>
      <c r="O13" s="158">
        <v>0</v>
      </c>
      <c r="P13" s="158">
        <v>0.33</v>
      </c>
      <c r="Q13" s="158">
        <v>0</v>
      </c>
      <c r="R13" s="158">
        <v>246.9</v>
      </c>
      <c r="S13" s="158">
        <v>-0.14000000000000001</v>
      </c>
      <c r="T13" s="158">
        <v>0</v>
      </c>
      <c r="U13" s="158">
        <v>0</v>
      </c>
      <c r="V13" s="158">
        <v>0</v>
      </c>
      <c r="W13" s="158">
        <v>124.96</v>
      </c>
    </row>
    <row r="14" spans="1:23" x14ac:dyDescent="0.25">
      <c r="A14" s="157">
        <v>9.6</v>
      </c>
      <c r="B14" s="157">
        <v>17.100000000000001</v>
      </c>
      <c r="C14" s="157">
        <v>80</v>
      </c>
      <c r="D14" s="157">
        <v>6</v>
      </c>
      <c r="E14" s="159">
        <v>9.4599999999999996E-5</v>
      </c>
      <c r="F14" s="159">
        <v>1.86</v>
      </c>
      <c r="G14" s="158">
        <v>36</v>
      </c>
      <c r="H14" s="158">
        <v>193.22</v>
      </c>
      <c r="I14" s="158">
        <v>60</v>
      </c>
      <c r="J14" s="158">
        <v>38.369999999999997</v>
      </c>
      <c r="K14" s="158">
        <v>96.61</v>
      </c>
      <c r="L14" s="158">
        <v>121.09</v>
      </c>
      <c r="M14" s="158">
        <v>0</v>
      </c>
      <c r="N14" s="158">
        <v>0</v>
      </c>
      <c r="O14" s="158">
        <v>0</v>
      </c>
      <c r="P14" s="158">
        <v>0.33</v>
      </c>
      <c r="Q14" s="158">
        <v>0</v>
      </c>
      <c r="R14" s="158">
        <v>249.27</v>
      </c>
      <c r="S14" s="158">
        <v>-0.13</v>
      </c>
      <c r="T14" s="158">
        <v>0</v>
      </c>
      <c r="U14" s="158">
        <v>0</v>
      </c>
      <c r="V14" s="158">
        <v>0</v>
      </c>
      <c r="W14" s="158">
        <v>133.82</v>
      </c>
    </row>
    <row r="15" spans="1:23" x14ac:dyDescent="0.25">
      <c r="A15" s="157">
        <v>11.12</v>
      </c>
      <c r="B15" s="157">
        <v>5.5</v>
      </c>
      <c r="C15" s="157">
        <v>48</v>
      </c>
      <c r="D15" s="157">
        <v>5</v>
      </c>
      <c r="E15" s="159">
        <v>9.7699999999999992E-7</v>
      </c>
      <c r="F15" s="159">
        <v>7.4000000000000003E-3</v>
      </c>
      <c r="G15" s="158">
        <v>18</v>
      </c>
      <c r="H15" s="158">
        <v>74.28</v>
      </c>
      <c r="I15" s="158">
        <v>30</v>
      </c>
      <c r="J15" s="158">
        <v>33.44</v>
      </c>
      <c r="K15" s="158">
        <v>69.25</v>
      </c>
      <c r="L15" s="158">
        <v>86.8</v>
      </c>
      <c r="M15" s="158">
        <v>0</v>
      </c>
      <c r="N15" s="158">
        <v>0</v>
      </c>
      <c r="O15" s="158">
        <v>0</v>
      </c>
      <c r="P15" s="158">
        <v>0.33</v>
      </c>
      <c r="Q15" s="158">
        <v>0</v>
      </c>
      <c r="R15" s="158">
        <v>216.92</v>
      </c>
      <c r="S15" s="158">
        <v>-0.03</v>
      </c>
      <c r="T15" s="158">
        <v>0</v>
      </c>
      <c r="U15" s="158">
        <v>0</v>
      </c>
      <c r="V15" s="158">
        <v>0</v>
      </c>
      <c r="W15" s="158">
        <v>122.53</v>
      </c>
    </row>
    <row r="16" spans="1:23" x14ac:dyDescent="0.25">
      <c r="A16" s="157">
        <v>12.54</v>
      </c>
      <c r="B16" s="157">
        <v>11.2</v>
      </c>
      <c r="C16" s="157">
        <v>66</v>
      </c>
      <c r="D16" s="157">
        <v>6</v>
      </c>
      <c r="E16" s="159">
        <v>1.36E-5</v>
      </c>
      <c r="F16" s="159">
        <v>0.247</v>
      </c>
      <c r="G16" s="158">
        <v>29</v>
      </c>
      <c r="H16" s="158">
        <v>177.97</v>
      </c>
      <c r="I16" s="158">
        <v>44</v>
      </c>
      <c r="J16" s="158">
        <v>35.49</v>
      </c>
      <c r="K16" s="158">
        <v>88.99</v>
      </c>
      <c r="L16" s="158">
        <v>111.53</v>
      </c>
      <c r="M16" s="158">
        <v>0</v>
      </c>
      <c r="N16" s="158">
        <v>0</v>
      </c>
      <c r="O16" s="158">
        <v>0</v>
      </c>
      <c r="P16" s="158">
        <v>0.33</v>
      </c>
      <c r="Q16" s="158">
        <v>0</v>
      </c>
      <c r="R16" s="158">
        <v>241.67</v>
      </c>
      <c r="S16" s="158">
        <v>-7.0000000000000007E-2</v>
      </c>
      <c r="T16" s="158">
        <v>0</v>
      </c>
      <c r="U16" s="158">
        <v>0</v>
      </c>
      <c r="V16" s="158">
        <v>0</v>
      </c>
      <c r="W16" s="158">
        <v>141.35</v>
      </c>
    </row>
    <row r="17" spans="1:23" x14ac:dyDescent="0.25">
      <c r="A17" s="157">
        <v>14.15</v>
      </c>
      <c r="B17" s="157">
        <v>15.9</v>
      </c>
      <c r="C17" s="157">
        <v>78</v>
      </c>
      <c r="D17" s="157">
        <v>6</v>
      </c>
      <c r="E17" s="159">
        <v>4.5300000000000003E-5</v>
      </c>
      <c r="F17" s="159">
        <v>0.94199999999999995</v>
      </c>
      <c r="G17" s="158">
        <v>36</v>
      </c>
      <c r="H17" s="158">
        <v>204.16</v>
      </c>
      <c r="I17" s="158">
        <v>53</v>
      </c>
      <c r="J17" s="158">
        <v>37.07</v>
      </c>
      <c r="K17" s="158">
        <v>102.08</v>
      </c>
      <c r="L17" s="158">
        <v>127.94</v>
      </c>
      <c r="M17" s="158">
        <v>0</v>
      </c>
      <c r="N17" s="158">
        <v>0</v>
      </c>
      <c r="O17" s="158">
        <v>0</v>
      </c>
      <c r="P17" s="158">
        <v>0.33</v>
      </c>
      <c r="Q17" s="158">
        <v>0</v>
      </c>
      <c r="R17" s="158">
        <v>256.61</v>
      </c>
      <c r="S17" s="158">
        <v>-0.11</v>
      </c>
      <c r="T17" s="158">
        <v>0</v>
      </c>
      <c r="U17" s="158">
        <v>0</v>
      </c>
      <c r="V17" s="158">
        <v>0</v>
      </c>
      <c r="W17" s="158">
        <v>160.97999999999999</v>
      </c>
    </row>
    <row r="18" spans="1:23" x14ac:dyDescent="0.25">
      <c r="A18" s="157">
        <v>15.8</v>
      </c>
      <c r="B18" s="157">
        <v>17.399999999999999</v>
      </c>
      <c r="C18" s="157">
        <v>81</v>
      </c>
      <c r="D18" s="157">
        <v>6</v>
      </c>
      <c r="E18" s="159">
        <v>5.5899999999999997E-5</v>
      </c>
      <c r="F18" s="159">
        <v>1.23</v>
      </c>
      <c r="G18" s="158">
        <v>39</v>
      </c>
      <c r="H18" s="158">
        <v>214.95</v>
      </c>
      <c r="I18" s="158">
        <v>54</v>
      </c>
      <c r="J18" s="158">
        <v>37.28</v>
      </c>
      <c r="K18" s="158">
        <v>107.47</v>
      </c>
      <c r="L18" s="158">
        <v>134.69999999999999</v>
      </c>
      <c r="M18" s="158">
        <v>0</v>
      </c>
      <c r="N18" s="158">
        <v>0</v>
      </c>
      <c r="O18" s="158">
        <v>0</v>
      </c>
      <c r="P18" s="158">
        <v>0.33</v>
      </c>
      <c r="Q18" s="158">
        <v>0</v>
      </c>
      <c r="R18" s="158">
        <v>262.77</v>
      </c>
      <c r="S18" s="158">
        <v>-0.11</v>
      </c>
      <c r="T18" s="158">
        <v>0</v>
      </c>
      <c r="U18" s="158">
        <v>0</v>
      </c>
      <c r="V18" s="158">
        <v>0</v>
      </c>
      <c r="W18" s="158">
        <v>173.92</v>
      </c>
    </row>
    <row r="19" spans="1:23" x14ac:dyDescent="0.25">
      <c r="A19" s="157">
        <v>17.32</v>
      </c>
      <c r="B19" s="157">
        <v>14.4</v>
      </c>
      <c r="C19" s="157">
        <v>74</v>
      </c>
      <c r="D19" s="157">
        <v>6</v>
      </c>
      <c r="E19" s="159">
        <v>2.3E-5</v>
      </c>
      <c r="F19" s="159">
        <v>0.48699999999999999</v>
      </c>
      <c r="G19" s="158">
        <v>35</v>
      </c>
      <c r="H19" s="158">
        <v>207.88</v>
      </c>
      <c r="I19" s="158">
        <v>47</v>
      </c>
      <c r="J19" s="158">
        <v>35.93</v>
      </c>
      <c r="K19" s="158">
        <v>103.94</v>
      </c>
      <c r="L19" s="158">
        <v>130.27000000000001</v>
      </c>
      <c r="M19" s="158">
        <v>0</v>
      </c>
      <c r="N19" s="158">
        <v>0</v>
      </c>
      <c r="O19" s="158">
        <v>0</v>
      </c>
      <c r="P19" s="158">
        <v>0.33</v>
      </c>
      <c r="Q19" s="158">
        <v>0</v>
      </c>
      <c r="R19" s="158">
        <v>259.61</v>
      </c>
      <c r="S19" s="158">
        <v>-0.08</v>
      </c>
      <c r="T19" s="158">
        <v>0</v>
      </c>
      <c r="U19" s="158">
        <v>0</v>
      </c>
      <c r="V19" s="158">
        <v>0</v>
      </c>
      <c r="W19" s="158">
        <v>175.65</v>
      </c>
    </row>
    <row r="20" spans="1:23" x14ac:dyDescent="0.25">
      <c r="A20" s="157">
        <v>18.71</v>
      </c>
      <c r="B20" s="157">
        <v>21.5</v>
      </c>
      <c r="C20" s="157">
        <v>89</v>
      </c>
      <c r="D20" s="157">
        <v>6</v>
      </c>
      <c r="E20" s="159">
        <v>1.02E-4</v>
      </c>
      <c r="F20" s="159">
        <v>2.4900000000000002</v>
      </c>
      <c r="G20" s="158">
        <v>46</v>
      </c>
      <c r="H20" s="158">
        <v>238.24</v>
      </c>
      <c r="I20" s="158">
        <v>59</v>
      </c>
      <c r="J20" s="158">
        <v>38.07</v>
      </c>
      <c r="K20" s="158">
        <v>119.12</v>
      </c>
      <c r="L20" s="158">
        <v>149.29</v>
      </c>
      <c r="M20" s="158">
        <v>0</v>
      </c>
      <c r="N20" s="158">
        <v>0</v>
      </c>
      <c r="O20" s="158">
        <v>0</v>
      </c>
      <c r="P20" s="158">
        <v>0.33</v>
      </c>
      <c r="Q20" s="158">
        <v>0</v>
      </c>
      <c r="R20" s="158">
        <v>275.27</v>
      </c>
      <c r="S20" s="158">
        <v>-0.13</v>
      </c>
      <c r="T20" s="158">
        <v>0</v>
      </c>
      <c r="U20" s="158">
        <v>0</v>
      </c>
      <c r="V20" s="158">
        <v>0</v>
      </c>
      <c r="W20" s="158">
        <v>200.27</v>
      </c>
    </row>
    <row r="21" spans="1:23" x14ac:dyDescent="0.25">
      <c r="A21" s="157">
        <v>20.09</v>
      </c>
      <c r="B21" s="157">
        <v>21.6</v>
      </c>
      <c r="C21" s="157">
        <v>89</v>
      </c>
      <c r="D21" s="157">
        <v>6</v>
      </c>
      <c r="E21" s="159">
        <v>9.3399999999999993E-5</v>
      </c>
      <c r="F21" s="159">
        <v>2.31</v>
      </c>
      <c r="G21" s="158">
        <v>46</v>
      </c>
      <c r="H21" s="158">
        <v>243.12</v>
      </c>
      <c r="I21" s="158">
        <v>58</v>
      </c>
      <c r="J21" s="158">
        <v>37.82</v>
      </c>
      <c r="K21" s="158">
        <v>121.56</v>
      </c>
      <c r="L21" s="158">
        <v>152.35</v>
      </c>
      <c r="M21" s="158">
        <v>0</v>
      </c>
      <c r="N21" s="158">
        <v>0</v>
      </c>
      <c r="O21" s="158">
        <v>0</v>
      </c>
      <c r="P21" s="158">
        <v>0.33</v>
      </c>
      <c r="Q21" s="158">
        <v>0</v>
      </c>
      <c r="R21" s="158">
        <v>278.07</v>
      </c>
      <c r="S21" s="158">
        <v>-0.12</v>
      </c>
      <c r="T21" s="158">
        <v>0</v>
      </c>
      <c r="U21" s="158">
        <v>0</v>
      </c>
      <c r="V21" s="158">
        <v>0</v>
      </c>
      <c r="W21" s="158">
        <v>208.6</v>
      </c>
    </row>
    <row r="22" spans="1:23" x14ac:dyDescent="0.25">
      <c r="A22" s="157">
        <v>21.7</v>
      </c>
      <c r="B22" s="157">
        <v>14</v>
      </c>
      <c r="C22" s="157">
        <v>73</v>
      </c>
      <c r="D22" s="157">
        <v>6</v>
      </c>
      <c r="E22" s="159">
        <v>1.3499999999999999E-5</v>
      </c>
      <c r="F22" s="159">
        <v>0.30499999999999999</v>
      </c>
      <c r="G22" s="158">
        <v>36</v>
      </c>
      <c r="H22" s="158">
        <v>221.12</v>
      </c>
      <c r="I22" s="158">
        <v>43</v>
      </c>
      <c r="J22" s="158">
        <v>35.01</v>
      </c>
      <c r="K22" s="158">
        <v>110.56</v>
      </c>
      <c r="L22" s="158">
        <v>138.57</v>
      </c>
      <c r="M22" s="158">
        <v>0</v>
      </c>
      <c r="N22" s="158">
        <v>0</v>
      </c>
      <c r="O22" s="158">
        <v>0</v>
      </c>
      <c r="P22" s="158">
        <v>0.33</v>
      </c>
      <c r="Q22" s="158">
        <v>0</v>
      </c>
      <c r="R22" s="158">
        <v>267.93</v>
      </c>
      <c r="S22" s="158">
        <v>-0.06</v>
      </c>
      <c r="T22" s="158">
        <v>0</v>
      </c>
      <c r="U22" s="158">
        <v>0</v>
      </c>
      <c r="V22" s="158">
        <v>0</v>
      </c>
      <c r="W22" s="158">
        <v>198.58</v>
      </c>
    </row>
    <row r="23" spans="1:23" x14ac:dyDescent="0.25">
      <c r="A23" s="157">
        <v>23.17</v>
      </c>
      <c r="B23" s="157">
        <v>17.5</v>
      </c>
      <c r="C23" s="157">
        <v>81</v>
      </c>
      <c r="D23" s="157">
        <v>6</v>
      </c>
      <c r="E23" s="159">
        <v>3.01E-5</v>
      </c>
      <c r="F23" s="159">
        <v>0.73599999999999999</v>
      </c>
      <c r="G23" s="158">
        <v>42</v>
      </c>
      <c r="H23" s="158">
        <v>240.15</v>
      </c>
      <c r="I23" s="158">
        <v>48</v>
      </c>
      <c r="J23" s="158">
        <v>36.04</v>
      </c>
      <c r="K23" s="158">
        <v>120.08</v>
      </c>
      <c r="L23" s="158">
        <v>150.5</v>
      </c>
      <c r="M23" s="158">
        <v>0</v>
      </c>
      <c r="N23" s="158">
        <v>0</v>
      </c>
      <c r="O23" s="158">
        <v>0</v>
      </c>
      <c r="P23" s="158">
        <v>0.33</v>
      </c>
      <c r="Q23" s="158">
        <v>0</v>
      </c>
      <c r="R23" s="158">
        <v>277.73</v>
      </c>
      <c r="S23" s="158">
        <v>-0.08</v>
      </c>
      <c r="T23" s="158">
        <v>0</v>
      </c>
      <c r="U23" s="158">
        <v>0</v>
      </c>
      <c r="V23" s="158">
        <v>0</v>
      </c>
      <c r="W23" s="158">
        <v>216.23</v>
      </c>
    </row>
    <row r="24" spans="1:23" x14ac:dyDescent="0.25">
      <c r="A24" s="157">
        <v>24.82</v>
      </c>
      <c r="B24" s="157">
        <v>11</v>
      </c>
      <c r="C24" s="157">
        <v>66</v>
      </c>
      <c r="D24" s="157">
        <v>5</v>
      </c>
      <c r="E24" s="159">
        <v>3.5300000000000001E-6</v>
      </c>
      <c r="F24" s="159">
        <v>7.8799999999999995E-2</v>
      </c>
      <c r="G24" s="158">
        <v>32</v>
      </c>
      <c r="H24" s="158">
        <v>218.73</v>
      </c>
      <c r="I24" s="158">
        <v>35</v>
      </c>
      <c r="J24" s="158">
        <v>33.479999999999997</v>
      </c>
      <c r="K24" s="158">
        <v>109.36</v>
      </c>
      <c r="L24" s="158">
        <v>137.07</v>
      </c>
      <c r="M24" s="158">
        <v>0</v>
      </c>
      <c r="N24" s="158">
        <v>0</v>
      </c>
      <c r="O24" s="158">
        <v>0</v>
      </c>
      <c r="P24" s="158">
        <v>0.33</v>
      </c>
      <c r="Q24" s="158">
        <v>0</v>
      </c>
      <c r="R24" s="158">
        <v>267.95999999999998</v>
      </c>
      <c r="S24" s="158">
        <v>-0.03</v>
      </c>
      <c r="T24" s="158">
        <v>0</v>
      </c>
      <c r="U24" s="158">
        <v>0</v>
      </c>
      <c r="V24" s="158">
        <v>0</v>
      </c>
      <c r="W24" s="158">
        <v>206.32</v>
      </c>
    </row>
    <row r="25" spans="1:23" x14ac:dyDescent="0.25">
      <c r="A25" s="157">
        <v>26.29</v>
      </c>
      <c r="B25" s="157">
        <v>19.3</v>
      </c>
      <c r="C25" s="157">
        <v>85</v>
      </c>
      <c r="D25" s="157">
        <v>6</v>
      </c>
      <c r="E25" s="159">
        <v>3.4700000000000003E-5</v>
      </c>
      <c r="F25" s="159">
        <v>0.91300000000000003</v>
      </c>
      <c r="G25" s="158">
        <v>45</v>
      </c>
      <c r="H25" s="158">
        <v>257.83</v>
      </c>
      <c r="I25" s="158">
        <v>49</v>
      </c>
      <c r="J25" s="158">
        <v>36.130000000000003</v>
      </c>
      <c r="K25" s="158">
        <v>128.91999999999999</v>
      </c>
      <c r="L25" s="158">
        <v>161.58000000000001</v>
      </c>
      <c r="M25" s="158">
        <v>0</v>
      </c>
      <c r="N25" s="158">
        <v>0</v>
      </c>
      <c r="O25" s="158">
        <v>0</v>
      </c>
      <c r="P25" s="158">
        <v>0.33</v>
      </c>
      <c r="Q25" s="158">
        <v>0</v>
      </c>
      <c r="R25" s="158">
        <v>287.07</v>
      </c>
      <c r="S25" s="158">
        <v>-0.09</v>
      </c>
      <c r="T25" s="158">
        <v>0</v>
      </c>
      <c r="U25" s="158">
        <v>0</v>
      </c>
      <c r="V25" s="158">
        <v>0</v>
      </c>
      <c r="W25" s="158">
        <v>237.82</v>
      </c>
    </row>
    <row r="26" spans="1:23" x14ac:dyDescent="0.25">
      <c r="A26" s="157">
        <v>27.86</v>
      </c>
      <c r="B26" s="157">
        <v>19.399999999999999</v>
      </c>
      <c r="C26" s="157">
        <v>85</v>
      </c>
      <c r="D26" s="157">
        <v>6</v>
      </c>
      <c r="E26" s="159">
        <v>3.1199999999999999E-5</v>
      </c>
      <c r="F26" s="159">
        <v>0.83899999999999997</v>
      </c>
      <c r="G26" s="158">
        <v>46</v>
      </c>
      <c r="H26" s="158">
        <v>263.94</v>
      </c>
      <c r="I26" s="158">
        <v>48</v>
      </c>
      <c r="J26" s="158">
        <v>35.909999999999997</v>
      </c>
      <c r="K26" s="158">
        <v>131.97</v>
      </c>
      <c r="L26" s="158">
        <v>165.4</v>
      </c>
      <c r="M26" s="158">
        <v>0</v>
      </c>
      <c r="N26" s="158">
        <v>0</v>
      </c>
      <c r="O26" s="158">
        <v>0</v>
      </c>
      <c r="P26" s="158">
        <v>0.33</v>
      </c>
      <c r="Q26" s="158">
        <v>0</v>
      </c>
      <c r="R26" s="158">
        <v>290.43</v>
      </c>
      <c r="S26" s="158">
        <v>-0.08</v>
      </c>
      <c r="T26" s="158">
        <v>0</v>
      </c>
      <c r="U26" s="158">
        <v>0</v>
      </c>
      <c r="V26" s="158">
        <v>0</v>
      </c>
      <c r="W26" s="158">
        <v>246.57</v>
      </c>
    </row>
    <row r="27" spans="1:23" x14ac:dyDescent="0.25">
      <c r="A27" s="157">
        <v>29.29</v>
      </c>
      <c r="B27" s="157">
        <v>29.2</v>
      </c>
      <c r="C27" s="157">
        <v>102</v>
      </c>
      <c r="D27" s="157">
        <v>6</v>
      </c>
      <c r="E27" s="159">
        <v>1.64E-4</v>
      </c>
      <c r="F27" s="159">
        <v>4.95</v>
      </c>
      <c r="G27" s="158">
        <v>59</v>
      </c>
      <c r="H27" s="158">
        <v>296.60000000000002</v>
      </c>
      <c r="I27" s="158">
        <v>61</v>
      </c>
      <c r="J27" s="158">
        <v>38.630000000000003</v>
      </c>
      <c r="K27" s="158">
        <v>148.30000000000001</v>
      </c>
      <c r="L27" s="158">
        <v>185.87</v>
      </c>
      <c r="M27" s="158">
        <v>0</v>
      </c>
      <c r="N27" s="158">
        <v>0</v>
      </c>
      <c r="O27" s="158">
        <v>0</v>
      </c>
      <c r="P27" s="158">
        <v>0.33</v>
      </c>
      <c r="Q27" s="158">
        <v>0</v>
      </c>
      <c r="R27" s="158">
        <v>304.99</v>
      </c>
      <c r="S27" s="158">
        <v>-0.14000000000000001</v>
      </c>
      <c r="T27" s="158">
        <v>0</v>
      </c>
      <c r="U27" s="158">
        <v>0</v>
      </c>
      <c r="V27" s="158">
        <v>0</v>
      </c>
      <c r="W27" s="158">
        <v>283.3</v>
      </c>
    </row>
    <row r="28" spans="1:23" x14ac:dyDescent="0.25">
      <c r="A28" s="157">
        <v>30.94</v>
      </c>
      <c r="B28" s="157">
        <v>6</v>
      </c>
      <c r="C28" s="157">
        <v>50</v>
      </c>
      <c r="D28" s="157">
        <v>4</v>
      </c>
      <c r="E28" s="159">
        <v>1.2499999999999999E-7</v>
      </c>
      <c r="F28" s="159">
        <v>9.7400000000000004E-4</v>
      </c>
      <c r="G28" s="158">
        <v>24</v>
      </c>
      <c r="H28" s="158">
        <v>76.55</v>
      </c>
      <c r="I28" s="158">
        <v>0</v>
      </c>
      <c r="J28" s="158">
        <v>0</v>
      </c>
      <c r="K28" s="158">
        <v>0</v>
      </c>
      <c r="L28" s="158">
        <v>129.80000000000001</v>
      </c>
      <c r="M28" s="158">
        <v>10.23</v>
      </c>
      <c r="N28" s="158">
        <v>534.62</v>
      </c>
      <c r="O28" s="158">
        <v>1.45</v>
      </c>
      <c r="P28" s="158">
        <v>0.61</v>
      </c>
      <c r="Q28" s="158">
        <v>9.01</v>
      </c>
      <c r="R28" s="158">
        <v>264.67</v>
      </c>
      <c r="S28" s="158">
        <v>0</v>
      </c>
      <c r="T28" s="158">
        <v>1</v>
      </c>
      <c r="U28" s="158">
        <v>7.66</v>
      </c>
      <c r="V28" s="158">
        <v>0</v>
      </c>
      <c r="W28" s="158">
        <v>534.62</v>
      </c>
    </row>
    <row r="29" spans="1:23" x14ac:dyDescent="0.25">
      <c r="A29" s="157">
        <v>32.28</v>
      </c>
      <c r="B29" s="157">
        <v>20</v>
      </c>
      <c r="C29" s="157">
        <v>86</v>
      </c>
      <c r="D29" s="157">
        <v>6</v>
      </c>
      <c r="E29" s="159">
        <v>2.48E-5</v>
      </c>
      <c r="F29" s="159">
        <v>0.71399999999999997</v>
      </c>
      <c r="G29" s="158">
        <v>48</v>
      </c>
      <c r="H29" s="158">
        <v>282.82</v>
      </c>
      <c r="I29" s="158">
        <v>45</v>
      </c>
      <c r="J29" s="158">
        <v>35.4</v>
      </c>
      <c r="K29" s="158">
        <v>141.41</v>
      </c>
      <c r="L29" s="158">
        <v>177.23</v>
      </c>
      <c r="M29" s="158">
        <v>0</v>
      </c>
      <c r="N29" s="158">
        <v>0</v>
      </c>
      <c r="O29" s="158">
        <v>0</v>
      </c>
      <c r="P29" s="158">
        <v>0.33</v>
      </c>
      <c r="Q29" s="158">
        <v>0</v>
      </c>
      <c r="R29" s="158">
        <v>300.44</v>
      </c>
      <c r="S29" s="158">
        <v>-7.0000000000000007E-2</v>
      </c>
      <c r="T29" s="158">
        <v>0</v>
      </c>
      <c r="U29" s="158">
        <v>0</v>
      </c>
      <c r="V29" s="158">
        <v>0</v>
      </c>
      <c r="W29" s="158">
        <v>270.82</v>
      </c>
    </row>
    <row r="30" spans="1:23" x14ac:dyDescent="0.25">
      <c r="A30" s="157">
        <v>33.93</v>
      </c>
      <c r="B30" s="157">
        <v>54.3</v>
      </c>
      <c r="C30" s="157">
        <v>135</v>
      </c>
      <c r="D30" s="157">
        <v>7</v>
      </c>
      <c r="E30" s="159">
        <v>1.7600000000000001E-3</v>
      </c>
      <c r="F30" s="159">
        <v>64.8</v>
      </c>
      <c r="G30" s="158">
        <v>88</v>
      </c>
      <c r="H30" s="158">
        <v>361.22</v>
      </c>
      <c r="I30" s="158">
        <v>87</v>
      </c>
      <c r="J30" s="158">
        <v>43.46</v>
      </c>
      <c r="K30" s="158">
        <v>180.61</v>
      </c>
      <c r="L30" s="158">
        <v>226.36</v>
      </c>
      <c r="M30" s="158">
        <v>0</v>
      </c>
      <c r="N30" s="158">
        <v>0</v>
      </c>
      <c r="O30" s="158">
        <v>0</v>
      </c>
      <c r="P30" s="158">
        <v>0.33</v>
      </c>
      <c r="Q30" s="158">
        <v>0</v>
      </c>
      <c r="R30" s="158">
        <v>331.87</v>
      </c>
      <c r="S30" s="158">
        <v>-0.24</v>
      </c>
      <c r="T30" s="158">
        <v>0</v>
      </c>
      <c r="U30" s="158">
        <v>0</v>
      </c>
      <c r="V30" s="158">
        <v>0</v>
      </c>
      <c r="W30" s="158">
        <v>377.25</v>
      </c>
    </row>
  </sheetData>
  <mergeCells count="2">
    <mergeCell ref="A1:D1"/>
    <mergeCell ref="E1:W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EDA8D-871F-4232-9EAB-DFC02E17FE44}">
  <dimension ref="A1:CG45"/>
  <sheetViews>
    <sheetView workbookViewId="0">
      <selection activeCell="BZ41" sqref="BZ41"/>
    </sheetView>
  </sheetViews>
  <sheetFormatPr defaultRowHeight="15" x14ac:dyDescent="0.25"/>
  <cols>
    <col min="1" max="1" width="11.5703125" style="1" bestFit="1" customWidth="1"/>
    <col min="2" max="2" width="14" style="1" bestFit="1" customWidth="1"/>
    <col min="3" max="4" width="10.140625" style="1" customWidth="1"/>
    <col min="5" max="5" width="10.140625" style="1" bestFit="1" customWidth="1"/>
    <col min="6" max="6" width="11.85546875" style="1" bestFit="1" customWidth="1"/>
    <col min="7" max="7" width="9.140625" style="1"/>
    <col min="8" max="8" width="4.7109375" style="1" customWidth="1"/>
    <col min="9" max="10" width="9.140625" style="1"/>
    <col min="11" max="11" width="9.5703125" style="1" bestFit="1" customWidth="1"/>
    <col min="12" max="12" width="11.5703125" style="1" bestFit="1" customWidth="1"/>
    <col min="13" max="13" width="11.5703125" style="1" customWidth="1"/>
    <col min="14" max="15" width="12.5703125" style="1" customWidth="1"/>
    <col min="16" max="20" width="9.140625" style="1"/>
    <col min="21" max="21" width="10.140625" style="1" bestFit="1" customWidth="1"/>
    <col min="22" max="22" width="9.7109375" style="1" bestFit="1" customWidth="1"/>
    <col min="23" max="24" width="9.7109375" style="1" customWidth="1"/>
    <col min="25" max="25" width="4.7109375" style="1" customWidth="1"/>
    <col min="26" max="26" width="10.140625" style="1" bestFit="1" customWidth="1"/>
    <col min="27" max="27" width="10.140625" style="1" customWidth="1"/>
    <col min="28" max="28" width="10.140625" style="1" bestFit="1" customWidth="1"/>
    <col min="29" max="29" width="10.140625" style="1" customWidth="1"/>
    <col min="30" max="30" width="4.7109375" style="1" customWidth="1"/>
    <col min="31" max="31" width="14.5703125" style="1" customWidth="1"/>
    <col min="32" max="35" width="15.7109375" style="1" customWidth="1"/>
    <col min="36" max="37" width="9.140625" style="1"/>
    <col min="38" max="41" width="10.140625" style="1" bestFit="1" customWidth="1"/>
    <col min="42" max="42" width="13.7109375" style="1" customWidth="1"/>
    <col min="43" max="43" width="4.7109375" style="1" customWidth="1"/>
    <col min="44" max="45" width="13.5703125" style="1" customWidth="1"/>
    <col min="46" max="46" width="11.85546875" style="1" bestFit="1" customWidth="1"/>
    <col min="47" max="48" width="15.28515625" style="1" customWidth="1"/>
    <col min="49" max="49" width="11.85546875" style="1" customWidth="1"/>
    <col min="50" max="50" width="9.85546875" style="1" bestFit="1" customWidth="1"/>
    <col min="51" max="51" width="9.85546875" style="1" customWidth="1"/>
    <col min="52" max="52" width="9.140625" style="1"/>
    <col min="53" max="53" width="12" style="1" customWidth="1"/>
    <col min="54" max="54" width="16.85546875" style="1" customWidth="1"/>
    <col min="55" max="57" width="9.140625" style="1"/>
    <col min="58" max="58" width="10" style="1" bestFit="1" customWidth="1"/>
    <col min="59" max="63" width="9.140625" style="1"/>
    <col min="64" max="64" width="13.42578125" style="1" bestFit="1" customWidth="1"/>
    <col min="65" max="65" width="13.5703125" style="1" bestFit="1" customWidth="1"/>
    <col min="66" max="66" width="9.140625" style="1"/>
    <col min="67" max="67" width="12.42578125" style="1" bestFit="1" customWidth="1"/>
    <col min="68" max="68" width="12.42578125" style="1" customWidth="1"/>
    <col min="69" max="69" width="14.85546875" style="1" customWidth="1"/>
    <col min="70" max="70" width="15" style="1" customWidth="1"/>
    <col min="71" max="72" width="9.140625" style="1"/>
    <col min="73" max="73" width="11.5703125" style="1" bestFit="1" customWidth="1"/>
    <col min="74" max="80" width="9.7109375" style="1" customWidth="1"/>
    <col min="81" max="83" width="17.5703125" style="1" customWidth="1"/>
    <col min="84" max="84" width="17.5703125" style="1" bestFit="1" customWidth="1"/>
    <col min="85" max="85" width="12.85546875" style="1" bestFit="1" customWidth="1"/>
  </cols>
  <sheetData>
    <row r="1" spans="1:85" x14ac:dyDescent="0.25">
      <c r="A1" s="14" t="s">
        <v>55</v>
      </c>
      <c r="B1" s="35" t="s">
        <v>246</v>
      </c>
      <c r="C1" s="48"/>
      <c r="D1" s="48"/>
    </row>
    <row r="2" spans="1:85" x14ac:dyDescent="0.25">
      <c r="A2" s="49" t="s">
        <v>56</v>
      </c>
      <c r="B2" s="35" t="s">
        <v>247</v>
      </c>
      <c r="C2" s="48"/>
      <c r="D2" s="48"/>
      <c r="BR2" s="36"/>
    </row>
    <row r="3" spans="1:85" x14ac:dyDescent="0.25">
      <c r="A3" s="49" t="s">
        <v>57</v>
      </c>
      <c r="B3" s="50"/>
      <c r="C3" s="51"/>
      <c r="D3" s="51"/>
    </row>
    <row r="4" spans="1:85" x14ac:dyDescent="0.25">
      <c r="A4" s="49" t="s">
        <v>58</v>
      </c>
      <c r="B4" s="82">
        <v>10</v>
      </c>
      <c r="C4" s="48"/>
      <c r="D4" s="48"/>
    </row>
    <row r="5" spans="1:85" x14ac:dyDescent="0.25">
      <c r="A5" s="1" t="s">
        <v>59</v>
      </c>
      <c r="B5" s="52" t="s">
        <v>60</v>
      </c>
      <c r="C5" s="48"/>
      <c r="D5" s="48"/>
    </row>
    <row r="6" spans="1:85" x14ac:dyDescent="0.25">
      <c r="A6" s="1" t="s">
        <v>13</v>
      </c>
      <c r="B6" s="35">
        <v>0.8</v>
      </c>
      <c r="C6" s="48"/>
      <c r="D6" s="48"/>
    </row>
    <row r="7" spans="1:85" x14ac:dyDescent="0.25">
      <c r="B7" s="48"/>
      <c r="C7" s="48"/>
      <c r="D7" s="48"/>
    </row>
    <row r="8" spans="1:85" x14ac:dyDescent="0.25">
      <c r="E8" s="2"/>
      <c r="F8" s="31"/>
      <c r="O8" s="53" t="s">
        <v>61</v>
      </c>
      <c r="U8" s="2"/>
      <c r="X8" s="53" t="s">
        <v>61</v>
      </c>
      <c r="Z8" s="53" t="s">
        <v>61</v>
      </c>
      <c r="AA8" s="53" t="s">
        <v>61</v>
      </c>
      <c r="AB8" s="53" t="s">
        <v>61</v>
      </c>
      <c r="AH8" s="53" t="s">
        <v>61</v>
      </c>
      <c r="AU8" s="54" t="s">
        <v>62</v>
      </c>
      <c r="AV8" s="54" t="s">
        <v>63</v>
      </c>
      <c r="BD8" s="53" t="s">
        <v>61</v>
      </c>
      <c r="BF8" s="53" t="s">
        <v>61</v>
      </c>
      <c r="CC8" s="54" t="s">
        <v>64</v>
      </c>
      <c r="CD8" s="54" t="s">
        <v>63</v>
      </c>
      <c r="CE8" s="53" t="s">
        <v>61</v>
      </c>
    </row>
    <row r="9" spans="1:85" x14ac:dyDescent="0.25">
      <c r="E9" s="2"/>
      <c r="M9" s="55" t="s">
        <v>43</v>
      </c>
      <c r="N9" s="35" t="s">
        <v>6</v>
      </c>
      <c r="O9" s="54"/>
      <c r="U9" s="2"/>
      <c r="X9" s="54"/>
      <c r="Z9" s="1" t="s">
        <v>65</v>
      </c>
      <c r="AA9" s="1" t="s">
        <v>65</v>
      </c>
      <c r="AB9" s="1" t="s">
        <v>65</v>
      </c>
      <c r="AC9" s="35" t="s">
        <v>66</v>
      </c>
      <c r="AD9" s="35"/>
      <c r="AE9" s="55" t="s">
        <v>43</v>
      </c>
      <c r="AF9" s="35" t="s">
        <v>67</v>
      </c>
      <c r="AG9" s="35" t="s">
        <v>68</v>
      </c>
      <c r="AH9" s="54"/>
      <c r="AI9" s="35" t="s">
        <v>69</v>
      </c>
      <c r="AJ9" s="35"/>
      <c r="AK9" s="35"/>
      <c r="AL9" s="1" t="s">
        <v>65</v>
      </c>
      <c r="AM9" s="1" t="s">
        <v>65</v>
      </c>
      <c r="AN9" s="1" t="s">
        <v>65</v>
      </c>
      <c r="AO9" s="1" t="s">
        <v>65</v>
      </c>
      <c r="AP9" s="1" t="s">
        <v>0</v>
      </c>
      <c r="AR9" s="1" t="s">
        <v>70</v>
      </c>
      <c r="AS9" s="1" t="s">
        <v>71</v>
      </c>
      <c r="AT9" s="1" t="s">
        <v>6</v>
      </c>
      <c r="AU9" s="35" t="s">
        <v>72</v>
      </c>
      <c r="AV9" s="35" t="s">
        <v>73</v>
      </c>
      <c r="AW9" s="35" t="s">
        <v>69</v>
      </c>
      <c r="AX9" s="35" t="s">
        <v>69</v>
      </c>
      <c r="AY9" s="35"/>
      <c r="AZ9" s="56" t="s">
        <v>43</v>
      </c>
      <c r="BA9" s="1" t="s">
        <v>70</v>
      </c>
      <c r="BC9" s="35" t="s">
        <v>74</v>
      </c>
      <c r="BD9" s="54"/>
      <c r="BE9" s="1" t="s">
        <v>5</v>
      </c>
      <c r="BF9" s="54"/>
      <c r="BL9" s="1" t="s">
        <v>75</v>
      </c>
      <c r="BM9" s="1" t="s">
        <v>70</v>
      </c>
      <c r="BN9" s="1" t="s">
        <v>76</v>
      </c>
      <c r="BO9" s="35" t="s">
        <v>77</v>
      </c>
      <c r="BP9" s="35"/>
      <c r="BQ9" s="35" t="s">
        <v>74</v>
      </c>
      <c r="BR9" s="35"/>
      <c r="BS9" s="35"/>
      <c r="BT9" s="35"/>
      <c r="BU9" s="35" t="s">
        <v>78</v>
      </c>
      <c r="BV9" s="35"/>
      <c r="BW9" s="35" t="s">
        <v>279</v>
      </c>
      <c r="BX9" s="35" t="s">
        <v>279</v>
      </c>
      <c r="BY9" s="35" t="s">
        <v>279</v>
      </c>
      <c r="BZ9" s="35" t="s">
        <v>279</v>
      </c>
      <c r="CA9" s="35" t="s">
        <v>279</v>
      </c>
      <c r="CB9" s="35" t="s">
        <v>279</v>
      </c>
      <c r="CC9" s="35" t="s">
        <v>72</v>
      </c>
      <c r="CD9" s="35" t="s">
        <v>73</v>
      </c>
      <c r="CE9" s="31"/>
      <c r="CF9" s="55" t="s">
        <v>79</v>
      </c>
      <c r="CG9" s="55" t="s">
        <v>80</v>
      </c>
    </row>
    <row r="10" spans="1:85" ht="20.25" x14ac:dyDescent="0.35">
      <c r="M10" s="52" t="s">
        <v>81</v>
      </c>
      <c r="N10" s="52" t="s">
        <v>82</v>
      </c>
      <c r="O10" s="54"/>
      <c r="X10" s="54"/>
      <c r="Z10" s="52" t="s">
        <v>83</v>
      </c>
      <c r="AA10" s="52" t="s">
        <v>83</v>
      </c>
      <c r="AB10" s="52" t="s">
        <v>83</v>
      </c>
      <c r="AC10" s="52" t="s">
        <v>84</v>
      </c>
      <c r="AD10" s="52"/>
      <c r="AE10" s="52" t="s">
        <v>81</v>
      </c>
      <c r="AF10" s="52" t="s">
        <v>85</v>
      </c>
      <c r="AG10" s="52" t="s">
        <v>86</v>
      </c>
      <c r="AH10" s="54"/>
      <c r="AI10" s="52"/>
      <c r="AJ10" s="52"/>
      <c r="AK10" s="52"/>
      <c r="AL10" s="52" t="s">
        <v>87</v>
      </c>
      <c r="AM10" s="52" t="s">
        <v>87</v>
      </c>
      <c r="AN10" s="52" t="s">
        <v>87</v>
      </c>
      <c r="AO10" s="52" t="s">
        <v>87</v>
      </c>
      <c r="AP10" s="52" t="s">
        <v>88</v>
      </c>
      <c r="AR10" s="52" t="s">
        <v>89</v>
      </c>
      <c r="AS10" s="52" t="s">
        <v>90</v>
      </c>
      <c r="AT10" s="52" t="s">
        <v>84</v>
      </c>
      <c r="AU10" s="52" t="s">
        <v>91</v>
      </c>
      <c r="AV10" s="52" t="s">
        <v>92</v>
      </c>
      <c r="AW10" s="52"/>
      <c r="AZ10" s="52" t="s">
        <v>93</v>
      </c>
      <c r="BA10" s="52" t="s">
        <v>89</v>
      </c>
      <c r="BB10" s="52"/>
      <c r="BC10" s="52"/>
      <c r="BD10" s="54"/>
      <c r="BE10" s="52" t="s">
        <v>94</v>
      </c>
      <c r="BF10" s="54"/>
      <c r="BG10" s="35" t="s">
        <v>95</v>
      </c>
      <c r="BH10" s="35"/>
      <c r="BL10" s="52" t="s">
        <v>96</v>
      </c>
      <c r="BM10" s="52" t="s">
        <v>89</v>
      </c>
      <c r="BO10" s="35" t="s">
        <v>78</v>
      </c>
      <c r="BP10" s="35"/>
      <c r="BQ10" s="1" t="s">
        <v>97</v>
      </c>
      <c r="BR10" s="35"/>
      <c r="BS10" s="35"/>
      <c r="BT10" s="35"/>
      <c r="BU10" s="35" t="s">
        <v>98</v>
      </c>
      <c r="BV10" s="35"/>
      <c r="BW10" s="35" t="s">
        <v>280</v>
      </c>
      <c r="BX10" s="35" t="s">
        <v>280</v>
      </c>
      <c r="BY10" s="35" t="s">
        <v>280</v>
      </c>
      <c r="BZ10" s="35" t="s">
        <v>281</v>
      </c>
      <c r="CA10" s="35" t="s">
        <v>281</v>
      </c>
      <c r="CB10" s="35" t="s">
        <v>281</v>
      </c>
      <c r="CC10" s="52" t="s">
        <v>91</v>
      </c>
      <c r="CD10" s="52" t="s">
        <v>92</v>
      </c>
      <c r="CE10" s="52"/>
      <c r="CF10" s="52" t="s">
        <v>99</v>
      </c>
    </row>
    <row r="11" spans="1:85" ht="20.25" x14ac:dyDescent="0.35">
      <c r="AR11" s="54" t="s">
        <v>100</v>
      </c>
      <c r="AS11" s="54" t="s">
        <v>101</v>
      </c>
      <c r="AT11" s="35" t="s">
        <v>102</v>
      </c>
      <c r="AV11" s="54" t="s">
        <v>103</v>
      </c>
      <c r="AW11" s="35"/>
      <c r="BB11" s="54" t="s">
        <v>104</v>
      </c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1" t="s">
        <v>105</v>
      </c>
      <c r="CD11" s="54" t="s">
        <v>106</v>
      </c>
      <c r="CE11" s="54"/>
      <c r="CF11" s="1" t="s">
        <v>105</v>
      </c>
    </row>
    <row r="12" spans="1:85" ht="21" x14ac:dyDescent="0.35">
      <c r="A12" s="35" t="s">
        <v>108</v>
      </c>
      <c r="B12" s="35" t="s">
        <v>109</v>
      </c>
      <c r="C12" s="35" t="s">
        <v>109</v>
      </c>
      <c r="D12" s="35" t="s">
        <v>109</v>
      </c>
      <c r="E12" s="35" t="s">
        <v>110</v>
      </c>
      <c r="F12" s="35" t="s">
        <v>111</v>
      </c>
      <c r="G12" s="35" t="s">
        <v>112</v>
      </c>
      <c r="H12" s="35"/>
      <c r="I12" s="35" t="s">
        <v>113</v>
      </c>
      <c r="J12" s="35" t="s">
        <v>113</v>
      </c>
      <c r="K12" s="35" t="s">
        <v>114</v>
      </c>
      <c r="L12" s="35" t="s">
        <v>115</v>
      </c>
      <c r="M12" s="35" t="s">
        <v>116</v>
      </c>
      <c r="N12" s="35" t="s">
        <v>116</v>
      </c>
      <c r="O12" s="35" t="s">
        <v>116</v>
      </c>
      <c r="P12" s="35" t="s">
        <v>117</v>
      </c>
      <c r="Q12" s="35" t="s">
        <v>118</v>
      </c>
      <c r="R12" s="35" t="s">
        <v>119</v>
      </c>
      <c r="S12" s="35" t="s">
        <v>120</v>
      </c>
      <c r="T12" s="35" t="s">
        <v>121</v>
      </c>
      <c r="U12" s="35" t="s">
        <v>122</v>
      </c>
      <c r="V12" s="35" t="s">
        <v>53</v>
      </c>
      <c r="W12" s="35" t="s">
        <v>54</v>
      </c>
      <c r="X12" s="35" t="s">
        <v>54</v>
      </c>
      <c r="Y12" s="35"/>
      <c r="Z12" s="35" t="s">
        <v>123</v>
      </c>
      <c r="AA12" s="35" t="s">
        <v>52</v>
      </c>
      <c r="AB12" s="35" t="s">
        <v>124</v>
      </c>
      <c r="AC12" s="35" t="s">
        <v>125</v>
      </c>
      <c r="AD12" s="35"/>
      <c r="AE12" s="35" t="s">
        <v>126</v>
      </c>
      <c r="AF12" s="35" t="s">
        <v>126</v>
      </c>
      <c r="AG12" s="35" t="s">
        <v>126</v>
      </c>
      <c r="AH12" s="35" t="s">
        <v>126</v>
      </c>
      <c r="AI12" s="35" t="s">
        <v>126</v>
      </c>
      <c r="AJ12" s="35" t="s">
        <v>127</v>
      </c>
      <c r="AK12" s="35" t="s">
        <v>128</v>
      </c>
      <c r="AL12" s="35" t="s">
        <v>129</v>
      </c>
      <c r="AM12" s="35" t="s">
        <v>130</v>
      </c>
      <c r="AN12" s="57" t="s">
        <v>131</v>
      </c>
      <c r="AO12" s="35" t="s">
        <v>132</v>
      </c>
      <c r="AP12" s="35" t="s">
        <v>133</v>
      </c>
      <c r="AQ12" s="35"/>
      <c r="AR12" s="35" t="s">
        <v>134</v>
      </c>
      <c r="AS12" s="35" t="s">
        <v>134</v>
      </c>
      <c r="AT12" s="35" t="s">
        <v>134</v>
      </c>
      <c r="AU12" s="35" t="s">
        <v>134</v>
      </c>
      <c r="AV12" s="35" t="s">
        <v>134</v>
      </c>
      <c r="AW12" s="35" t="s">
        <v>134</v>
      </c>
      <c r="AX12" s="35" t="s">
        <v>21</v>
      </c>
      <c r="AY12" s="35" t="s">
        <v>21</v>
      </c>
      <c r="AZ12" s="35" t="s">
        <v>21</v>
      </c>
      <c r="BA12" s="35" t="s">
        <v>21</v>
      </c>
      <c r="BB12" s="35" t="s">
        <v>21</v>
      </c>
      <c r="BC12" s="35" t="s">
        <v>21</v>
      </c>
      <c r="BD12" s="35" t="s">
        <v>21</v>
      </c>
      <c r="BE12" s="35" t="s">
        <v>135</v>
      </c>
      <c r="BF12" s="35" t="s">
        <v>135</v>
      </c>
      <c r="BG12" s="35" t="s">
        <v>135</v>
      </c>
      <c r="BH12" s="35" t="s">
        <v>136</v>
      </c>
      <c r="BI12" s="35" t="s">
        <v>135</v>
      </c>
      <c r="BJ12" s="35" t="s">
        <v>135</v>
      </c>
      <c r="BK12" s="35" t="s">
        <v>135</v>
      </c>
      <c r="BL12" s="35" t="s">
        <v>137</v>
      </c>
      <c r="BM12" s="58" t="s">
        <v>138</v>
      </c>
      <c r="BN12" s="58" t="s">
        <v>138</v>
      </c>
      <c r="BO12" s="58" t="s">
        <v>139</v>
      </c>
      <c r="BP12" s="58" t="s">
        <v>140</v>
      </c>
      <c r="BQ12" s="59" t="s">
        <v>141</v>
      </c>
      <c r="BR12" s="59" t="s">
        <v>142</v>
      </c>
      <c r="BS12" s="58" t="s">
        <v>143</v>
      </c>
      <c r="BT12" s="58" t="s">
        <v>144</v>
      </c>
      <c r="BU12" s="35" t="s">
        <v>145</v>
      </c>
      <c r="BV12" s="35" t="s">
        <v>146</v>
      </c>
      <c r="BW12" s="35" t="s">
        <v>147</v>
      </c>
      <c r="BX12" s="35" t="s">
        <v>167</v>
      </c>
      <c r="BY12" s="35" t="s">
        <v>170</v>
      </c>
      <c r="BZ12" s="35" t="s">
        <v>147</v>
      </c>
      <c r="CA12" s="35" t="s">
        <v>167</v>
      </c>
      <c r="CB12" s="35" t="s">
        <v>170</v>
      </c>
      <c r="CC12" s="35" t="s">
        <v>141</v>
      </c>
      <c r="CD12" s="35" t="s">
        <v>141</v>
      </c>
      <c r="CE12" s="35" t="s">
        <v>141</v>
      </c>
      <c r="CF12" s="35" t="s">
        <v>141</v>
      </c>
      <c r="CG12" s="35" t="s">
        <v>148</v>
      </c>
    </row>
    <row r="13" spans="1:85" ht="21.75" x14ac:dyDescent="0.35">
      <c r="A13" s="35" t="s">
        <v>23</v>
      </c>
      <c r="B13" s="35" t="s">
        <v>26</v>
      </c>
      <c r="C13" s="35" t="s">
        <v>25</v>
      </c>
      <c r="D13" s="35" t="s">
        <v>25</v>
      </c>
      <c r="E13" s="35" t="s">
        <v>25</v>
      </c>
      <c r="F13" s="35" t="s">
        <v>25</v>
      </c>
      <c r="G13" s="35" t="s">
        <v>25</v>
      </c>
      <c r="H13" s="35"/>
      <c r="I13" s="35" t="s">
        <v>26</v>
      </c>
      <c r="J13" s="35" t="s">
        <v>25</v>
      </c>
      <c r="K13" s="35" t="s">
        <v>44</v>
      </c>
      <c r="L13" s="35" t="s">
        <v>44</v>
      </c>
      <c r="M13" s="35" t="s">
        <v>149</v>
      </c>
      <c r="N13" s="35" t="s">
        <v>149</v>
      </c>
      <c r="O13" s="35" t="s">
        <v>149</v>
      </c>
      <c r="P13" s="35" t="s">
        <v>25</v>
      </c>
      <c r="Q13" s="35" t="s">
        <v>25</v>
      </c>
      <c r="R13" s="35" t="s">
        <v>25</v>
      </c>
      <c r="S13" s="35"/>
      <c r="T13" s="35"/>
      <c r="U13" s="35" t="s">
        <v>44</v>
      </c>
      <c r="V13" s="35"/>
      <c r="W13" s="35" t="s">
        <v>150</v>
      </c>
      <c r="X13" s="35"/>
      <c r="Y13" s="35"/>
      <c r="Z13" s="31"/>
      <c r="AA13" s="31"/>
      <c r="AB13" s="31"/>
      <c r="AC13" s="31"/>
      <c r="AD13" s="35"/>
      <c r="AE13" s="35" t="s">
        <v>46</v>
      </c>
      <c r="AF13" s="35" t="s">
        <v>46</v>
      </c>
      <c r="AG13" s="35" t="s">
        <v>46</v>
      </c>
      <c r="AH13" s="35" t="s">
        <v>46</v>
      </c>
      <c r="AI13" s="35" t="s">
        <v>46</v>
      </c>
      <c r="AJ13" s="35" t="s">
        <v>26</v>
      </c>
      <c r="AK13" s="35" t="s">
        <v>26</v>
      </c>
      <c r="AR13" s="35" t="s">
        <v>25</v>
      </c>
      <c r="AS13" s="35" t="s">
        <v>25</v>
      </c>
      <c r="AT13" s="35" t="s">
        <v>25</v>
      </c>
      <c r="AU13" s="35" t="s">
        <v>25</v>
      </c>
      <c r="AV13" s="35" t="s">
        <v>25</v>
      </c>
      <c r="AW13" s="35" t="s">
        <v>25</v>
      </c>
      <c r="AX13" s="35"/>
      <c r="AY13" s="35" t="s">
        <v>102</v>
      </c>
      <c r="AZ13" s="35" t="s">
        <v>151</v>
      </c>
      <c r="BA13" s="35"/>
      <c r="BC13" s="35" t="s">
        <v>152</v>
      </c>
      <c r="BD13" s="35"/>
      <c r="BE13" s="35" t="s">
        <v>25</v>
      </c>
      <c r="BF13" s="35" t="s">
        <v>25</v>
      </c>
      <c r="BG13" s="35" t="s">
        <v>25</v>
      </c>
      <c r="BH13" s="35"/>
      <c r="BI13" s="35" t="s">
        <v>25</v>
      </c>
      <c r="BJ13" s="35" t="s">
        <v>25</v>
      </c>
      <c r="BK13" s="35" t="s">
        <v>25</v>
      </c>
      <c r="BL13" s="35" t="s">
        <v>44</v>
      </c>
      <c r="BM13" s="35" t="s">
        <v>45</v>
      </c>
      <c r="BN13" s="35" t="s">
        <v>45</v>
      </c>
      <c r="BO13" s="35" t="s">
        <v>45</v>
      </c>
      <c r="BP13" s="35"/>
      <c r="BQ13" s="35"/>
      <c r="BR13" s="35"/>
      <c r="BS13" s="35"/>
      <c r="BT13" s="35"/>
      <c r="BU13" s="35"/>
      <c r="BV13" s="35" t="s">
        <v>25</v>
      </c>
      <c r="BW13" s="35" t="s">
        <v>153</v>
      </c>
      <c r="BX13" s="35" t="s">
        <v>153</v>
      </c>
      <c r="BY13" s="35" t="s">
        <v>153</v>
      </c>
      <c r="BZ13" s="35" t="s">
        <v>153</v>
      </c>
      <c r="CA13" s="35" t="s">
        <v>153</v>
      </c>
      <c r="CB13" s="35" t="s">
        <v>153</v>
      </c>
      <c r="CC13" s="35" t="s">
        <v>26</v>
      </c>
      <c r="CD13" s="35" t="s">
        <v>26</v>
      </c>
      <c r="CE13" s="35" t="s">
        <v>26</v>
      </c>
      <c r="CF13" s="35" t="s">
        <v>26</v>
      </c>
    </row>
    <row r="14" spans="1:85" ht="20.25" x14ac:dyDescent="0.3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T14" s="35"/>
      <c r="AW14" s="35"/>
      <c r="BE14" s="35"/>
      <c r="BF14" s="35"/>
      <c r="BG14" s="35"/>
      <c r="BH14" s="35"/>
      <c r="BI14" s="35" t="s">
        <v>154</v>
      </c>
      <c r="BJ14" s="35" t="s">
        <v>155</v>
      </c>
      <c r="BK14" s="35" t="s">
        <v>156</v>
      </c>
      <c r="BL14" s="35"/>
      <c r="BM14" s="35" t="s">
        <v>157</v>
      </c>
      <c r="BN14" s="35" t="s">
        <v>158</v>
      </c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</row>
    <row r="15" spans="1:85" x14ac:dyDescent="0.25">
      <c r="AE15" s="60"/>
    </row>
    <row r="16" spans="1:85" x14ac:dyDescent="0.25">
      <c r="A16" s="61">
        <v>1.34</v>
      </c>
      <c r="B16" s="61">
        <v>0.9</v>
      </c>
      <c r="C16" s="60">
        <f t="shared" ref="C16:C43" si="0">B16*1000</f>
        <v>900</v>
      </c>
      <c r="D16" s="60">
        <f>IF(C16&gt;20000,20000,C16)</f>
        <v>900</v>
      </c>
      <c r="E16" s="62">
        <f>IF(C16&lt;1500, C16^0.4,C16^0.45)</f>
        <v>15.194870523363546</v>
      </c>
      <c r="F16" s="63">
        <f>IF(E16&lt;C16^0.4,C16^0.4,E16)</f>
        <v>15.194870523363546</v>
      </c>
      <c r="G16" s="64">
        <v>0</v>
      </c>
      <c r="H16" s="65"/>
      <c r="I16" s="66">
        <f>B16+(1-B$6)*G16/1000</f>
        <v>0.9</v>
      </c>
      <c r="J16" s="60">
        <f>I16*1000</f>
        <v>900</v>
      </c>
      <c r="K16" s="65">
        <f>(E16/C16)*100</f>
        <v>1.6883189470403941</v>
      </c>
      <c r="L16" s="67">
        <f>(F16/C16)*100</f>
        <v>1.6883189470403941</v>
      </c>
      <c r="M16" s="65">
        <f>IF(AZ16&gt;20,Z16^0.2*C16^0.21+AZ16^0.15+8, IF(AA16&gt;=4,Z16^0.25*C16^0.22+AZ16^0.3+9,Z16^0.3*C16^0.22+AZ16^0.4+8.5))</f>
        <v>15.837889723346695</v>
      </c>
      <c r="N16" s="68">
        <f t="shared" ref="N16:N43" si="1">12+1.5*LN(E16+1)</f>
        <v>16.177041836608232</v>
      </c>
      <c r="O16" s="69">
        <v>16.059999999999999</v>
      </c>
      <c r="P16" s="65">
        <f>(A16-A15)*O16+P15</f>
        <v>21.520399999999999</v>
      </c>
      <c r="Q16" s="65">
        <f t="shared" ref="Q16:Q43" si="2">IF(A16&lt;B$4,0,(A16-B$4)*10)</f>
        <v>0</v>
      </c>
      <c r="R16" s="68">
        <f t="shared" ref="R16:R43" si="3">P16-Q16</f>
        <v>21.520399999999999</v>
      </c>
      <c r="S16" s="69">
        <f t="shared" ref="S16:S43" si="4">(B16*10)/(R16/100)^0.5</f>
        <v>19.400697307124727</v>
      </c>
      <c r="T16" s="60">
        <f t="shared" ref="T16:T43" si="5">((C16)-P16)/R16</f>
        <v>40.820784000297394</v>
      </c>
      <c r="U16" s="69">
        <f t="shared" ref="U16:U43" si="6">(E16/(C16-P16))*100</f>
        <v>1.7296782444764278</v>
      </c>
      <c r="V16" s="66">
        <f t="shared" ref="V16:V43" si="7">(G16-Q16)/((I16*1000)-P16)</f>
        <v>0</v>
      </c>
      <c r="W16" s="69">
        <f t="shared" ref="W16:W43" si="8">IF(Z16&lt;2.67,0,7/U16)</f>
        <v>0</v>
      </c>
      <c r="X16" s="70">
        <v>0</v>
      </c>
      <c r="Y16" s="71"/>
      <c r="Z16" s="72">
        <v>2.4700000000000002</v>
      </c>
      <c r="AA16" s="72">
        <v>5</v>
      </c>
      <c r="AB16" s="74">
        <v>29.97</v>
      </c>
      <c r="AC16" s="73">
        <f>IF(Z16&lt;1.31,0,IF(Z16&lt;3.5,(1.75*Z16^3.25-3.7)/100,1))</f>
        <v>0.29360022650146822</v>
      </c>
      <c r="AD16" s="74"/>
      <c r="AE16" s="60">
        <f t="shared" ref="AE16:AE43" si="9">IF(AA16&gt;4,(25+R16^0.1+C16^0.54)*AZ16^0.15,(25+R16^0.8+C16^0.6)*AZ16^0.1)</f>
        <v>73.173934445035769</v>
      </c>
      <c r="AF16" s="60">
        <f t="shared" ref="AF16:AF43" si="10">118.8*(LOG(F16))+18.5</f>
        <v>158.8856040485567</v>
      </c>
      <c r="AG16" s="60">
        <f t="shared" ref="AG16:AG43" si="11">(((10.1*LOG(I16*1000))-11.4)^1.67)*(L16^0.3)</f>
        <v>152.04512008221161</v>
      </c>
      <c r="AH16" s="60">
        <v>104.74</v>
      </c>
      <c r="AI16" s="62"/>
      <c r="AJ16" s="69">
        <f t="shared" ref="AJ16:AJ43" si="12">((AH16^2)*O16*0.981)/10000</f>
        <v>17.283818117253595</v>
      </c>
      <c r="AK16" s="69">
        <f t="shared" ref="AK16:AK43" si="13">AJ16*2.4</f>
        <v>41.481163481408629</v>
      </c>
      <c r="AL16" s="70">
        <f t="shared" ref="AL16:AL43" si="14">AJ16/(I16-P16/1000)</f>
        <v>19.674694912953694</v>
      </c>
      <c r="AM16" s="74">
        <f t="shared" ref="AM16:AM43" si="15">AL16*AB16^0.75</f>
        <v>252.01306939608816</v>
      </c>
      <c r="AN16" s="70">
        <f t="shared" ref="AN16:AN43" si="16">(G16-Q16)/R16</f>
        <v>0</v>
      </c>
      <c r="AO16" s="70">
        <f t="shared" ref="AO16:AO43" si="17">(AM16/215)^1.334</f>
        <v>1.2360198963085072</v>
      </c>
      <c r="AP16" s="75">
        <f>(C16/100)/((1-Z16/4.6)*8.5)</f>
        <v>2.2866611433305719</v>
      </c>
      <c r="AQ16" s="76"/>
      <c r="AR16" s="60">
        <f>IF(Z16&lt;2.67,0,0.33*(I16*1000-P16))</f>
        <v>0</v>
      </c>
      <c r="AS16" s="60">
        <f t="shared" ref="AS16:AS43" si="18">IF(G16&lt;=Q16,0,0.53*(G16-Q16))</f>
        <v>0</v>
      </c>
      <c r="AT16" s="60">
        <f t="shared" ref="AT16:AT43" si="19">0.161*(AJ16*1000)^0.478*R16^0.42</f>
        <v>61.974750799316254</v>
      </c>
      <c r="AU16" s="60">
        <f>IF(Z16&lt;2.67,0,0.00769*AH16^2.009)</f>
        <v>0</v>
      </c>
      <c r="AV16" s="60">
        <f>IF(Z16&lt;2.67,0,0.03*CD16*1000)</f>
        <v>0</v>
      </c>
      <c r="AW16" s="62"/>
      <c r="AX16" s="77"/>
      <c r="AY16" s="69">
        <f t="shared" ref="AY16:AY43" si="20">AT16/R16</f>
        <v>2.8798140740560703</v>
      </c>
      <c r="AZ16" s="78">
        <f>AM16^0.18*Z16^0.3/(R16^0.18)</f>
        <v>2.0424534931847802</v>
      </c>
      <c r="BA16" s="78">
        <f t="shared" ref="BA16:BA43" si="21">AR16/R16</f>
        <v>0</v>
      </c>
      <c r="BB16" s="78">
        <f>IF(Z16&gt;2.67,(BE16/(0.23*R16))^1.25,0)</f>
        <v>0</v>
      </c>
      <c r="BC16" s="78" t="b">
        <f>IF(Z16&gt;2.67,IF(AC16&gt;0.4,2*((1/(1.95*BQ16+1)*(I16*1000-G16)/R16))^(1/0.8),0))</f>
        <v>0</v>
      </c>
      <c r="BD16" s="78">
        <v>0</v>
      </c>
      <c r="BE16" s="60"/>
      <c r="BF16" s="158">
        <v>0</v>
      </c>
      <c r="BG16" s="60"/>
      <c r="BH16" s="65" t="b">
        <f>IF(Z16&gt;2.67,IF(AC16&gt;0.4,BF16/R16,0))</f>
        <v>0</v>
      </c>
      <c r="BI16" s="69">
        <f t="shared" ref="BI16:BI43" si="22">0.23*R16</f>
        <v>4.9496919999999998</v>
      </c>
      <c r="BJ16" s="69">
        <f>BI16*2^0.8</f>
        <v>8.6179143174846384</v>
      </c>
      <c r="BK16" s="69">
        <f>BI16*4^0.8</f>
        <v>15.004660327047969</v>
      </c>
      <c r="BL16" s="86"/>
      <c r="BM16" s="160"/>
      <c r="BN16" s="79" t="b">
        <f>IF(Z16&gt;2.5,IF(V16&gt;0.1,29.5*(V16^0.121)*(0.256+(0.336*V16)+LOG(T16)),0))</f>
        <v>0</v>
      </c>
      <c r="BO16" s="60"/>
      <c r="BP16" s="65"/>
      <c r="BQ16" s="65"/>
      <c r="BR16" s="65" t="b">
        <f>IF(Z16&gt;2.67,IF(AC16&gt;0.4,(AJ16*1000)/BE16,0))</f>
        <v>0</v>
      </c>
      <c r="BS16" s="80">
        <f>SIN(RADIANS(BO16))</f>
        <v>0</v>
      </c>
      <c r="BT16" s="80">
        <f>TAN(RADIANS(BO16))</f>
        <v>0</v>
      </c>
      <c r="BU16" s="206">
        <v>0.2</v>
      </c>
      <c r="BV16" s="206">
        <f>BU16*R16</f>
        <v>4.3040799999999999</v>
      </c>
      <c r="BW16" s="207">
        <f>0.61*3.14*(A16-A15)*BV16+BW15</f>
        <v>11.04700667488</v>
      </c>
      <c r="BX16" s="207"/>
      <c r="BY16" s="207">
        <f>BW32+BX32</f>
        <v>2043.7807145304387</v>
      </c>
      <c r="BZ16" s="207"/>
      <c r="CA16" s="207"/>
      <c r="CB16" s="207">
        <f>BZ41+CA41</f>
        <v>4607.9773345732247</v>
      </c>
      <c r="CC16" s="69"/>
      <c r="CD16" s="69"/>
      <c r="CE16" s="84">
        <v>12.3</v>
      </c>
      <c r="CF16" s="69">
        <f>IF(AA16&gt;5,(AA16-1)*B16*AY16^0.1,IF(AA16&lt;4,(AA16+1)*B16*(AY16^0.4),AA16*B16*(AY16^0.2)))</f>
        <v>5.5601358624988402</v>
      </c>
      <c r="CG16" s="60">
        <f>(CF16*1000*0.8)/(10*Z16^0.9*R16^0.52)</f>
        <v>39.96372449720797</v>
      </c>
    </row>
    <row r="17" spans="1:85" x14ac:dyDescent="0.25">
      <c r="A17" s="61">
        <v>2.19</v>
      </c>
      <c r="B17" s="61">
        <v>2</v>
      </c>
      <c r="C17" s="60">
        <f t="shared" si="0"/>
        <v>2000</v>
      </c>
      <c r="D17" s="60">
        <f t="shared" ref="D17:D43" si="23">IF(C17&gt;20000,20000,C17)</f>
        <v>2000</v>
      </c>
      <c r="E17" s="62">
        <f t="shared" ref="E17:E43" si="24">IF(C17&lt;1500, C17^0.4,C17^0.45)</f>
        <v>30.581831989313873</v>
      </c>
      <c r="F17" s="63">
        <f t="shared" ref="F17:F43" si="25">IF(E17&lt;C17^0.4,C17^0.4,E17)</f>
        <v>30.581831989313873</v>
      </c>
      <c r="G17" s="64">
        <v>0</v>
      </c>
      <c r="H17" s="65"/>
      <c r="I17" s="66">
        <f t="shared" ref="I17:I43" si="26">B17+(1-B$6)*G17/1000</f>
        <v>2</v>
      </c>
      <c r="J17" s="60">
        <f t="shared" ref="J17:J43" si="27">I17*1000</f>
        <v>2000</v>
      </c>
      <c r="K17" s="65">
        <f t="shared" ref="K17:K43" si="28">(E17/C17)*100</f>
        <v>1.5290915994656937</v>
      </c>
      <c r="L17" s="67">
        <f t="shared" ref="L17:L43" si="29">(F17/C17)*100</f>
        <v>1.5290915994656937</v>
      </c>
      <c r="M17" s="65">
        <f t="shared" ref="M17:M43" si="30">IF(AZ17&gt;20,Z17^0.2*C17^0.21+AZ17^0.15+8, IF(AA17&gt;=4,Z17^0.25*C17^0.22+AZ17^0.3+9,Z17^0.3*C17^0.22+AZ17^0.4+8.5))</f>
        <v>16.781144159156824</v>
      </c>
      <c r="N17" s="68">
        <f t="shared" si="1"/>
        <v>17.178873027309237</v>
      </c>
      <c r="O17" s="69">
        <v>17.2</v>
      </c>
      <c r="P17" s="65">
        <f t="shared" ref="P17:P43" si="31">(A17-A16)*O17+P16</f>
        <v>36.1404</v>
      </c>
      <c r="Q17" s="65">
        <f t="shared" si="2"/>
        <v>0</v>
      </c>
      <c r="R17" s="68">
        <f t="shared" si="3"/>
        <v>36.1404</v>
      </c>
      <c r="S17" s="69">
        <f t="shared" si="4"/>
        <v>33.268522842528313</v>
      </c>
      <c r="T17" s="60">
        <f t="shared" si="5"/>
        <v>54.339730606191409</v>
      </c>
      <c r="U17" s="69">
        <f t="shared" si="6"/>
        <v>1.5572310764636064</v>
      </c>
      <c r="V17" s="66">
        <f t="shared" si="7"/>
        <v>0</v>
      </c>
      <c r="W17" s="69">
        <f t="shared" si="8"/>
        <v>0</v>
      </c>
      <c r="X17" s="70">
        <v>0</v>
      </c>
      <c r="Y17" s="71"/>
      <c r="Z17" s="72">
        <v>2.33</v>
      </c>
      <c r="AA17" s="72">
        <v>5</v>
      </c>
      <c r="AB17" s="74">
        <v>42.15</v>
      </c>
      <c r="AC17" s="73">
        <f t="shared" ref="AC17:AC43" si="32">IF(Z17&lt;1.31,0,IF(Z17&lt;3.5,(1.75*Z17^3.25-3.7)/100,1))</f>
        <v>0.23649210381197741</v>
      </c>
      <c r="AD17" s="74"/>
      <c r="AE17" s="60">
        <f t="shared" si="9"/>
        <v>95.492869892955667</v>
      </c>
      <c r="AF17" s="60">
        <f t="shared" si="10"/>
        <v>194.97306356819644</v>
      </c>
      <c r="AG17" s="60">
        <f t="shared" si="11"/>
        <v>197.33700470647869</v>
      </c>
      <c r="AH17" s="60">
        <v>138.56</v>
      </c>
      <c r="AI17" s="62"/>
      <c r="AJ17" s="69">
        <f t="shared" si="12"/>
        <v>32.394643402751996</v>
      </c>
      <c r="AK17" s="69">
        <f t="shared" si="13"/>
        <v>77.747144166604784</v>
      </c>
      <c r="AL17" s="70">
        <f t="shared" si="14"/>
        <v>16.495396821011031</v>
      </c>
      <c r="AM17" s="74">
        <f t="shared" si="15"/>
        <v>272.87324266479783</v>
      </c>
      <c r="AN17" s="70">
        <f t="shared" si="16"/>
        <v>0</v>
      </c>
      <c r="AO17" s="70">
        <f t="shared" si="17"/>
        <v>1.3743552450146883</v>
      </c>
      <c r="AP17" s="75">
        <f t="shared" ref="AP17:AP43" si="33">(C17/100)/((1-Z17/4.6)*8.5)</f>
        <v>4.7680746307333512</v>
      </c>
      <c r="AQ17" s="76"/>
      <c r="AR17" s="60">
        <f t="shared" ref="AR17:AR43" si="34">IF(Z17&lt;2.67,0,0.33*(I17*1000-P17))</f>
        <v>0</v>
      </c>
      <c r="AS17" s="60">
        <f t="shared" si="18"/>
        <v>0</v>
      </c>
      <c r="AT17" s="60">
        <f t="shared" si="19"/>
        <v>104.03730855429409</v>
      </c>
      <c r="AU17" s="60">
        <f t="shared" ref="AU17:AU43" si="35">IF(Z17&lt;2.67,0,0.00769*AH17^2.009)</f>
        <v>0</v>
      </c>
      <c r="AV17" s="60">
        <f t="shared" ref="AV17:AV43" si="36">IF(Z17&lt;2.67,0,0.03*CD17*1000)</f>
        <v>0</v>
      </c>
      <c r="AW17" s="62"/>
      <c r="AX17" s="77"/>
      <c r="AY17" s="69">
        <f t="shared" si="20"/>
        <v>2.8786983141939237</v>
      </c>
      <c r="AZ17" s="78">
        <f t="shared" ref="AZ17:AZ43" si="37">AM17^0.18*Z17^0.3/(R17^0.18)</f>
        <v>1.8545605433929917</v>
      </c>
      <c r="BA17" s="78">
        <f t="shared" si="21"/>
        <v>0</v>
      </c>
      <c r="BB17" s="78">
        <f t="shared" ref="BB17:BB43" si="38">IF(Z17&gt;2.67,(BE17/(0.23*R17))^1.25,0)</f>
        <v>0</v>
      </c>
      <c r="BC17" s="78" t="b">
        <f t="shared" ref="BC17:BC43" si="39">IF(Z17&gt;2.67,IF(AC17&gt;0.4,2*((1/(1.95*BQ17+1)*(I17*1000-G17)/R17))^(1/0.8),0))</f>
        <v>0</v>
      </c>
      <c r="BD17" s="78">
        <v>0</v>
      </c>
      <c r="BE17" s="60"/>
      <c r="BF17" s="158">
        <v>0</v>
      </c>
      <c r="BG17" s="60"/>
      <c r="BH17" s="65" t="b">
        <f t="shared" ref="BH17:BH43" si="40">IF(Z17&gt;2.67,IF(AC17&gt;0.4,BF17/R17,0))</f>
        <v>0</v>
      </c>
      <c r="BI17" s="69">
        <f t="shared" si="22"/>
        <v>8.3122920000000011</v>
      </c>
      <c r="BJ17" s="69">
        <f t="shared" ref="BJ17:BJ43" si="41">BI17*2^0.8</f>
        <v>14.472540965763734</v>
      </c>
      <c r="BK17" s="69">
        <f t="shared" ref="BK17:BK43" si="42">BI17*4^0.8</f>
        <v>25.198157380143702</v>
      </c>
      <c r="BL17" s="86"/>
      <c r="BM17" s="160"/>
      <c r="BN17" s="79"/>
      <c r="BO17" s="60"/>
      <c r="BP17" s="65"/>
      <c r="BQ17" s="65"/>
      <c r="BR17" s="65"/>
      <c r="BS17" s="80">
        <f t="shared" ref="BS17:BS43" si="43">SIN(RADIANS(BO17))</f>
        <v>0</v>
      </c>
      <c r="BT17" s="80">
        <f t="shared" ref="BT17:BT43" si="44">TAN(RADIANS(BO17))</f>
        <v>0</v>
      </c>
      <c r="BU17" s="206">
        <v>0.2</v>
      </c>
      <c r="BV17" s="206">
        <f t="shared" ref="BV17:BV43" si="45">BU17*R17</f>
        <v>7.2280800000000003</v>
      </c>
      <c r="BW17" s="207">
        <f t="shared" ref="BW17:BW43" si="46">0.61*3.14*(A17-A16)*BV17+BW16</f>
        <v>22.814971442080001</v>
      </c>
      <c r="BX17" s="207"/>
      <c r="BY17" s="207">
        <f>BY$16-BW17</f>
        <v>2020.9657430883587</v>
      </c>
      <c r="BZ17" s="207"/>
      <c r="CA17" s="207"/>
      <c r="CB17" s="207">
        <f>CB$16-BZ17</f>
        <v>4607.9773345732247</v>
      </c>
      <c r="CC17" s="69"/>
      <c r="CD17" s="69"/>
      <c r="CE17" s="84">
        <v>27.49</v>
      </c>
      <c r="CF17" s="69">
        <f t="shared" ref="CF17:CF43" si="47">IF(AA17&gt;5,(AA17-1)*B17*AY17^0.1,IF(AA17&lt;4,(AA17+1)*B17*(AY17^0.4),AA17*B17*(AY17^0.2)))</f>
        <v>12.354899889090555</v>
      </c>
      <c r="CG17" s="60">
        <f t="shared" ref="CG17:CG43" si="48">(CF17*1000*0.8)/(10*Z17^0.9*R17^0.52)</f>
        <v>71.47473472376339</v>
      </c>
    </row>
    <row r="18" spans="1:85" x14ac:dyDescent="0.25">
      <c r="A18" s="61">
        <v>2.86</v>
      </c>
      <c r="B18" s="61">
        <v>6.8</v>
      </c>
      <c r="C18" s="60">
        <f t="shared" si="0"/>
        <v>6800</v>
      </c>
      <c r="D18" s="60">
        <f t="shared" si="23"/>
        <v>6800</v>
      </c>
      <c r="E18" s="62">
        <f t="shared" si="24"/>
        <v>53.043113812356317</v>
      </c>
      <c r="F18" s="63">
        <f t="shared" si="25"/>
        <v>53.043113812356317</v>
      </c>
      <c r="G18" s="64">
        <v>0</v>
      </c>
      <c r="H18" s="65"/>
      <c r="I18" s="66">
        <f t="shared" si="26"/>
        <v>6.8</v>
      </c>
      <c r="J18" s="60">
        <f t="shared" si="27"/>
        <v>6800</v>
      </c>
      <c r="K18" s="65">
        <f t="shared" si="28"/>
        <v>0.78004579135818108</v>
      </c>
      <c r="L18" s="67">
        <f t="shared" si="29"/>
        <v>0.78004579135818108</v>
      </c>
      <c r="M18" s="65">
        <f t="shared" si="30"/>
        <v>18.27880510815363</v>
      </c>
      <c r="N18" s="68">
        <f t="shared" si="1"/>
        <v>17.984673197912887</v>
      </c>
      <c r="O18" s="69">
        <v>18.29</v>
      </c>
      <c r="P18" s="65">
        <f t="shared" si="31"/>
        <v>48.3947</v>
      </c>
      <c r="Q18" s="65">
        <f t="shared" si="2"/>
        <v>0</v>
      </c>
      <c r="R18" s="68">
        <f t="shared" si="3"/>
        <v>48.3947</v>
      </c>
      <c r="S18" s="69">
        <f t="shared" si="4"/>
        <v>97.748479755680691</v>
      </c>
      <c r="T18" s="60">
        <f t="shared" si="5"/>
        <v>139.51125433156938</v>
      </c>
      <c r="U18" s="69">
        <f t="shared" si="6"/>
        <v>0.78563706637821851</v>
      </c>
      <c r="V18" s="66">
        <f t="shared" si="7"/>
        <v>0</v>
      </c>
      <c r="W18" s="69">
        <f t="shared" si="8"/>
        <v>0</v>
      </c>
      <c r="X18" s="70">
        <v>0</v>
      </c>
      <c r="Y18" s="71"/>
      <c r="Z18" s="72">
        <v>1.84</v>
      </c>
      <c r="AA18" s="72">
        <v>6</v>
      </c>
      <c r="AB18" s="74">
        <v>101.83</v>
      </c>
      <c r="AC18" s="73">
        <f t="shared" si="32"/>
        <v>8.9968495492585981E-2</v>
      </c>
      <c r="AD18" s="74"/>
      <c r="AE18" s="60">
        <f t="shared" si="9"/>
        <v>155.09328020392016</v>
      </c>
      <c r="AF18" s="60">
        <f t="shared" si="10"/>
        <v>223.38592647327539</v>
      </c>
      <c r="AG18" s="60">
        <f t="shared" si="11"/>
        <v>232.40698848197979</v>
      </c>
      <c r="AH18" s="60">
        <v>182.87</v>
      </c>
      <c r="AI18" s="62"/>
      <c r="AJ18" s="69">
        <f t="shared" si="12"/>
        <v>60.002264716388098</v>
      </c>
      <c r="AK18" s="69">
        <f t="shared" si="13"/>
        <v>144.00543531933144</v>
      </c>
      <c r="AL18" s="70">
        <f t="shared" si="14"/>
        <v>8.8871108499763896</v>
      </c>
      <c r="AM18" s="74">
        <f t="shared" si="15"/>
        <v>284.88357131214241</v>
      </c>
      <c r="AN18" s="70">
        <f t="shared" si="16"/>
        <v>0</v>
      </c>
      <c r="AO18" s="70">
        <f t="shared" si="17"/>
        <v>1.4556380948470551</v>
      </c>
      <c r="AP18" s="75">
        <f t="shared" si="33"/>
        <v>13.333333333333334</v>
      </c>
      <c r="AQ18" s="76"/>
      <c r="AR18" s="60">
        <f t="shared" si="34"/>
        <v>0</v>
      </c>
      <c r="AS18" s="60">
        <f t="shared" si="18"/>
        <v>0</v>
      </c>
      <c r="AT18" s="60">
        <f t="shared" si="19"/>
        <v>157.90834653763943</v>
      </c>
      <c r="AU18" s="60">
        <f t="shared" si="35"/>
        <v>0</v>
      </c>
      <c r="AV18" s="60">
        <f t="shared" si="36"/>
        <v>0</v>
      </c>
      <c r="AW18" s="62"/>
      <c r="AX18" s="77"/>
      <c r="AY18" s="69">
        <f t="shared" si="20"/>
        <v>3.2629264472688009</v>
      </c>
      <c r="AZ18" s="78">
        <f t="shared" si="37"/>
        <v>1.6520450097769639</v>
      </c>
      <c r="BA18" s="78">
        <f t="shared" si="21"/>
        <v>0</v>
      </c>
      <c r="BB18" s="78">
        <f t="shared" si="38"/>
        <v>0</v>
      </c>
      <c r="BC18" s="78" t="b">
        <f t="shared" si="39"/>
        <v>0</v>
      </c>
      <c r="BD18" s="78">
        <v>0</v>
      </c>
      <c r="BE18" s="60"/>
      <c r="BF18" s="158">
        <v>0</v>
      </c>
      <c r="BG18" s="60"/>
      <c r="BH18" s="65" t="b">
        <f t="shared" si="40"/>
        <v>0</v>
      </c>
      <c r="BI18" s="69">
        <f t="shared" si="22"/>
        <v>11.130781000000001</v>
      </c>
      <c r="BJ18" s="69">
        <f t="shared" si="41"/>
        <v>19.379815338951591</v>
      </c>
      <c r="BK18" s="69">
        <f t="shared" si="42"/>
        <v>33.742218319798347</v>
      </c>
      <c r="BL18" s="205">
        <f t="shared" ref="BL18:BL43" si="49">IF(AC18&lt;0.12,100*(0.268*LN((B18*10)/(R18/100)^0.5)-0.675),0)</f>
        <v>55.308256922795948</v>
      </c>
      <c r="BM18" s="160">
        <f t="shared" ref="BM18:BM43" si="50">IF(AC18&lt;0.12,17.6+11*LOG(S18),0)</f>
        <v>39.491210128768586</v>
      </c>
      <c r="BN18" s="79"/>
      <c r="BO18" s="60">
        <f t="shared" ref="BO18:BO43" si="51">IF(BM18&gt;0, BM18-3, BN18-3)</f>
        <v>36.491210128768586</v>
      </c>
      <c r="BP18" s="65">
        <f t="shared" ref="BP18:BP43" si="52">SIN(RADIANS(BO18))</f>
        <v>0.59469945830765825</v>
      </c>
      <c r="BQ18" s="65">
        <f t="shared" ref="BQ18:BQ43" si="53">(6*BP18)/(3-BP18)</f>
        <v>1.4834723095914688</v>
      </c>
      <c r="BR18" s="65"/>
      <c r="BS18" s="80">
        <f t="shared" si="43"/>
        <v>0.59469945830765825</v>
      </c>
      <c r="BT18" s="80">
        <f t="shared" si="44"/>
        <v>0.73972369010087413</v>
      </c>
      <c r="BU18" s="80">
        <f t="shared" ref="BU18:BU43" si="54">((1-BS18)*AZ18^BS18*BT18)</f>
        <v>0.40411428530934757</v>
      </c>
      <c r="BV18" s="80">
        <f t="shared" si="45"/>
        <v>19.556989603260284</v>
      </c>
      <c r="BW18" s="207">
        <f t="shared" si="46"/>
        <v>47.912808225756777</v>
      </c>
      <c r="BX18" s="207"/>
      <c r="BY18" s="207">
        <f t="shared" ref="BY18:BY32" si="55">BY$16-BW18</f>
        <v>1995.8679063046818</v>
      </c>
      <c r="BZ18" s="207"/>
      <c r="CA18" s="207"/>
      <c r="CB18" s="207">
        <f t="shared" ref="CB18:CB40" si="56">CB$16-BZ18</f>
        <v>4607.9773345732247</v>
      </c>
      <c r="CC18" s="69"/>
      <c r="CD18" s="69"/>
      <c r="CE18" s="84">
        <v>99.5</v>
      </c>
      <c r="CF18" s="69">
        <f t="shared" si="47"/>
        <v>38.268341902823956</v>
      </c>
      <c r="CG18" s="60">
        <f t="shared" si="48"/>
        <v>235.23326399004696</v>
      </c>
    </row>
    <row r="19" spans="1:85" x14ac:dyDescent="0.25">
      <c r="A19" s="61">
        <v>3.44</v>
      </c>
      <c r="B19" s="61">
        <v>1.7</v>
      </c>
      <c r="C19" s="60">
        <f t="shared" si="0"/>
        <v>1700</v>
      </c>
      <c r="D19" s="60">
        <f t="shared" si="23"/>
        <v>1700</v>
      </c>
      <c r="E19" s="62">
        <f t="shared" si="24"/>
        <v>28.425100877187901</v>
      </c>
      <c r="F19" s="63">
        <f t="shared" si="25"/>
        <v>28.425100877187901</v>
      </c>
      <c r="G19" s="64">
        <v>0</v>
      </c>
      <c r="H19" s="65"/>
      <c r="I19" s="66">
        <f t="shared" si="26"/>
        <v>1.7</v>
      </c>
      <c r="J19" s="60">
        <f t="shared" si="27"/>
        <v>1700</v>
      </c>
      <c r="K19" s="65">
        <f t="shared" si="28"/>
        <v>1.6720647574816412</v>
      </c>
      <c r="L19" s="67">
        <f t="shared" si="29"/>
        <v>1.6720647574816412</v>
      </c>
      <c r="M19" s="65">
        <f t="shared" si="30"/>
        <v>16.645395149079977</v>
      </c>
      <c r="N19" s="68">
        <f t="shared" si="1"/>
        <v>17.072772122133188</v>
      </c>
      <c r="O19" s="69">
        <v>17.02</v>
      </c>
      <c r="P19" s="65">
        <f t="shared" si="31"/>
        <v>58.266300000000001</v>
      </c>
      <c r="Q19" s="65">
        <f t="shared" si="2"/>
        <v>0</v>
      </c>
      <c r="R19" s="68">
        <f t="shared" si="3"/>
        <v>58.266300000000001</v>
      </c>
      <c r="S19" s="69">
        <f t="shared" si="4"/>
        <v>22.271024776899399</v>
      </c>
      <c r="T19" s="60">
        <f t="shared" si="5"/>
        <v>28.176384977251001</v>
      </c>
      <c r="U19" s="69">
        <f t="shared" si="6"/>
        <v>1.7314075283456691</v>
      </c>
      <c r="V19" s="66">
        <f t="shared" si="7"/>
        <v>0</v>
      </c>
      <c r="W19" s="69">
        <f t="shared" si="8"/>
        <v>0</v>
      </c>
      <c r="X19" s="70">
        <v>0</v>
      </c>
      <c r="Y19" s="71"/>
      <c r="Z19" s="72">
        <v>2.52</v>
      </c>
      <c r="AA19" s="72">
        <v>4</v>
      </c>
      <c r="AB19" s="74">
        <v>25.77</v>
      </c>
      <c r="AC19" s="73">
        <f t="shared" si="32"/>
        <v>0.31584974363108875</v>
      </c>
      <c r="AD19" s="74"/>
      <c r="AE19" s="60">
        <f t="shared" si="9"/>
        <v>145.118762182426</v>
      </c>
      <c r="AF19" s="60">
        <f t="shared" si="10"/>
        <v>191.19979933688253</v>
      </c>
      <c r="AG19" s="60">
        <f t="shared" si="11"/>
        <v>191.82189277225547</v>
      </c>
      <c r="AH19" s="60">
        <v>143.83000000000001</v>
      </c>
      <c r="AI19" s="62"/>
      <c r="AJ19" s="69">
        <f t="shared" si="12"/>
        <v>34.540412833711805</v>
      </c>
      <c r="AK19" s="69">
        <f t="shared" si="13"/>
        <v>82.896990800908327</v>
      </c>
      <c r="AL19" s="70">
        <f t="shared" si="14"/>
        <v>21.038986306799824</v>
      </c>
      <c r="AM19" s="74">
        <f t="shared" si="15"/>
        <v>240.63601385811864</v>
      </c>
      <c r="AN19" s="70">
        <f t="shared" si="16"/>
        <v>0</v>
      </c>
      <c r="AO19" s="70">
        <f t="shared" si="17"/>
        <v>1.1621499505077963</v>
      </c>
      <c r="AP19" s="75">
        <f t="shared" si="33"/>
        <v>4.4230769230769234</v>
      </c>
      <c r="AQ19" s="76"/>
      <c r="AR19" s="60">
        <f t="shared" si="34"/>
        <v>0</v>
      </c>
      <c r="AS19" s="60">
        <f t="shared" si="18"/>
        <v>0</v>
      </c>
      <c r="AT19" s="60">
        <f t="shared" si="19"/>
        <v>131.10575552277612</v>
      </c>
      <c r="AU19" s="60">
        <f t="shared" si="35"/>
        <v>0</v>
      </c>
      <c r="AV19" s="60">
        <f t="shared" si="36"/>
        <v>0</v>
      </c>
      <c r="AW19" s="62"/>
      <c r="AX19" s="77"/>
      <c r="AY19" s="69">
        <f t="shared" si="20"/>
        <v>2.2501129387446279</v>
      </c>
      <c r="AZ19" s="78">
        <f t="shared" si="37"/>
        <v>1.7032952504171217</v>
      </c>
      <c r="BA19" s="78">
        <f t="shared" si="21"/>
        <v>0</v>
      </c>
      <c r="BB19" s="78">
        <f t="shared" si="38"/>
        <v>0</v>
      </c>
      <c r="BC19" s="78" t="b">
        <f t="shared" si="39"/>
        <v>0</v>
      </c>
      <c r="BD19" s="78">
        <v>14.52</v>
      </c>
      <c r="BE19" s="60"/>
      <c r="BF19" s="158">
        <v>135.41999999999999</v>
      </c>
      <c r="BG19" s="60"/>
      <c r="BH19" s="65" t="b">
        <f t="shared" si="40"/>
        <v>0</v>
      </c>
      <c r="BI19" s="69">
        <f t="shared" si="22"/>
        <v>13.401249</v>
      </c>
      <c r="BJ19" s="69">
        <f t="shared" si="41"/>
        <v>23.33292973164324</v>
      </c>
      <c r="BK19" s="69">
        <f t="shared" si="42"/>
        <v>40.624990242461806</v>
      </c>
      <c r="BL19" s="205"/>
      <c r="BM19" s="160"/>
      <c r="BN19" s="79"/>
      <c r="BO19" s="60"/>
      <c r="BP19" s="65"/>
      <c r="BQ19" s="65"/>
      <c r="BR19" s="65"/>
      <c r="BS19" s="80">
        <f t="shared" si="43"/>
        <v>0</v>
      </c>
      <c r="BT19" s="80">
        <f t="shared" si="44"/>
        <v>0</v>
      </c>
      <c r="BU19" s="206">
        <v>0.2</v>
      </c>
      <c r="BV19" s="206">
        <f t="shared" si="45"/>
        <v>11.653260000000001</v>
      </c>
      <c r="BW19" s="207">
        <f t="shared" si="46"/>
        <v>60.858787664076779</v>
      </c>
      <c r="BX19" s="207"/>
      <c r="BY19" s="207">
        <f t="shared" si="55"/>
        <v>1982.9219268663619</v>
      </c>
      <c r="BZ19" s="207"/>
      <c r="CA19" s="207"/>
      <c r="CB19" s="207">
        <f t="shared" si="56"/>
        <v>4607.9773345732247</v>
      </c>
      <c r="CC19" s="69"/>
      <c r="CD19" s="69"/>
      <c r="CE19" s="84">
        <v>22.98</v>
      </c>
      <c r="CF19" s="69">
        <f t="shared" si="47"/>
        <v>7.99741763682173</v>
      </c>
      <c r="CG19" s="60">
        <f t="shared" si="48"/>
        <v>33.632736694663961</v>
      </c>
    </row>
    <row r="20" spans="1:85" x14ac:dyDescent="0.25">
      <c r="A20" s="61">
        <v>4.29</v>
      </c>
      <c r="B20" s="61">
        <v>2.5</v>
      </c>
      <c r="C20" s="60">
        <f t="shared" si="0"/>
        <v>2500</v>
      </c>
      <c r="D20" s="60">
        <f t="shared" si="23"/>
        <v>2500</v>
      </c>
      <c r="E20" s="62">
        <f t="shared" si="24"/>
        <v>33.812166890312071</v>
      </c>
      <c r="F20" s="63">
        <f t="shared" si="25"/>
        <v>33.812166890312071</v>
      </c>
      <c r="G20" s="64">
        <v>0</v>
      </c>
      <c r="H20" s="65"/>
      <c r="I20" s="66">
        <f t="shared" si="26"/>
        <v>2.5</v>
      </c>
      <c r="J20" s="60">
        <f t="shared" si="27"/>
        <v>2500</v>
      </c>
      <c r="K20" s="65">
        <f t="shared" si="28"/>
        <v>1.3524866756124827</v>
      </c>
      <c r="L20" s="67">
        <f t="shared" si="29"/>
        <v>1.3524866756124827</v>
      </c>
      <c r="M20" s="65">
        <f t="shared" si="30"/>
        <v>17.113466347341479</v>
      </c>
      <c r="N20" s="68">
        <f t="shared" si="1"/>
        <v>17.324950423441919</v>
      </c>
      <c r="O20" s="69">
        <v>17.399999999999999</v>
      </c>
      <c r="P20" s="65">
        <f t="shared" si="31"/>
        <v>73.056300000000007</v>
      </c>
      <c r="Q20" s="65">
        <f t="shared" si="2"/>
        <v>0</v>
      </c>
      <c r="R20" s="68">
        <f t="shared" si="3"/>
        <v>73.056300000000007</v>
      </c>
      <c r="S20" s="69">
        <f t="shared" si="4"/>
        <v>29.249010073768815</v>
      </c>
      <c r="T20" s="60">
        <f t="shared" si="5"/>
        <v>33.220183611817184</v>
      </c>
      <c r="U20" s="69">
        <f t="shared" si="6"/>
        <v>1.3931994751387133</v>
      </c>
      <c r="V20" s="66">
        <f t="shared" si="7"/>
        <v>0</v>
      </c>
      <c r="W20" s="69">
        <f t="shared" si="8"/>
        <v>0</v>
      </c>
      <c r="X20" s="70">
        <v>0</v>
      </c>
      <c r="Y20" s="71"/>
      <c r="Z20" s="72">
        <v>2.4</v>
      </c>
      <c r="AA20" s="72">
        <v>5</v>
      </c>
      <c r="AB20" s="74">
        <v>31.14</v>
      </c>
      <c r="AC20" s="73">
        <f t="shared" si="32"/>
        <v>0.26410958773125737</v>
      </c>
      <c r="AD20" s="74"/>
      <c r="AE20" s="60">
        <f t="shared" si="9"/>
        <v>101.93906170079741</v>
      </c>
      <c r="AF20" s="60">
        <f t="shared" si="10"/>
        <v>200.15387286360712</v>
      </c>
      <c r="AG20" s="60">
        <f t="shared" si="11"/>
        <v>204.5845345318572</v>
      </c>
      <c r="AH20" s="60">
        <v>160.72</v>
      </c>
      <c r="AI20" s="62"/>
      <c r="AJ20" s="69">
        <f t="shared" si="12"/>
        <v>44.091827853695989</v>
      </c>
      <c r="AK20" s="69">
        <f t="shared" si="13"/>
        <v>105.82038684887037</v>
      </c>
      <c r="AL20" s="70">
        <f t="shared" si="14"/>
        <v>18.167635225199493</v>
      </c>
      <c r="AM20" s="74">
        <f t="shared" si="15"/>
        <v>239.48998544069804</v>
      </c>
      <c r="AN20" s="70">
        <f t="shared" si="16"/>
        <v>0</v>
      </c>
      <c r="AO20" s="70">
        <f t="shared" si="17"/>
        <v>1.1547724908159103</v>
      </c>
      <c r="AP20" s="75">
        <f t="shared" si="33"/>
        <v>6.1497326203208562</v>
      </c>
      <c r="AQ20" s="76"/>
      <c r="AR20" s="60">
        <f t="shared" si="34"/>
        <v>0</v>
      </c>
      <c r="AS20" s="60">
        <f t="shared" si="18"/>
        <v>0</v>
      </c>
      <c r="AT20" s="60">
        <f t="shared" si="19"/>
        <v>162.01874809121571</v>
      </c>
      <c r="AU20" s="60">
        <f t="shared" si="35"/>
        <v>0</v>
      </c>
      <c r="AV20" s="60">
        <f t="shared" si="36"/>
        <v>0</v>
      </c>
      <c r="AW20" s="62"/>
      <c r="AX20" s="77"/>
      <c r="AY20" s="69">
        <f t="shared" si="20"/>
        <v>2.2177245232952627</v>
      </c>
      <c r="AZ20" s="78">
        <f t="shared" si="37"/>
        <v>1.6101884819236634</v>
      </c>
      <c r="BA20" s="78">
        <f t="shared" si="21"/>
        <v>0</v>
      </c>
      <c r="BB20" s="78">
        <f t="shared" si="38"/>
        <v>0</v>
      </c>
      <c r="BC20" s="78" t="b">
        <f t="shared" si="39"/>
        <v>0</v>
      </c>
      <c r="BD20" s="78">
        <v>0</v>
      </c>
      <c r="BE20" s="60"/>
      <c r="BF20" s="158">
        <v>0</v>
      </c>
      <c r="BG20" s="60"/>
      <c r="BH20" s="65" t="b">
        <f t="shared" si="40"/>
        <v>0</v>
      </c>
      <c r="BI20" s="69">
        <f t="shared" si="22"/>
        <v>16.802949000000002</v>
      </c>
      <c r="BJ20" s="69">
        <f t="shared" si="41"/>
        <v>29.255633433972093</v>
      </c>
      <c r="BK20" s="69">
        <f t="shared" si="42"/>
        <v>50.937016331058658</v>
      </c>
      <c r="BL20" s="205"/>
      <c r="BM20" s="160"/>
      <c r="BN20" s="79"/>
      <c r="BO20" s="60"/>
      <c r="BP20" s="65"/>
      <c r="BQ20" s="65"/>
      <c r="BR20" s="65"/>
      <c r="BS20" s="80">
        <f t="shared" si="43"/>
        <v>0</v>
      </c>
      <c r="BT20" s="80">
        <f t="shared" si="44"/>
        <v>0</v>
      </c>
      <c r="BU20" s="206">
        <v>0.2</v>
      </c>
      <c r="BV20" s="206">
        <f t="shared" si="45"/>
        <v>14.611260000000001</v>
      </c>
      <c r="BW20" s="207">
        <f t="shared" si="46"/>
        <v>84.647233957476786</v>
      </c>
      <c r="BX20" s="207"/>
      <c r="BY20" s="207">
        <f t="shared" si="55"/>
        <v>1959.1334805729618</v>
      </c>
      <c r="BZ20" s="207"/>
      <c r="CA20" s="207"/>
      <c r="CB20" s="207">
        <f t="shared" si="56"/>
        <v>4607.9773345732247</v>
      </c>
      <c r="CC20" s="69"/>
      <c r="CD20" s="69"/>
      <c r="CE20" s="84">
        <v>33.979999999999997</v>
      </c>
      <c r="CF20" s="69">
        <f t="shared" si="47"/>
        <v>14.658567553325963</v>
      </c>
      <c r="CG20" s="60">
        <f t="shared" si="48"/>
        <v>57.26501939753598</v>
      </c>
    </row>
    <row r="21" spans="1:85" x14ac:dyDescent="0.25">
      <c r="A21" s="61">
        <v>5.13</v>
      </c>
      <c r="B21" s="61">
        <v>0.5</v>
      </c>
      <c r="C21" s="60">
        <f t="shared" si="0"/>
        <v>500</v>
      </c>
      <c r="D21" s="60">
        <f t="shared" si="23"/>
        <v>500</v>
      </c>
      <c r="E21" s="62">
        <f t="shared" si="24"/>
        <v>12.011244339814313</v>
      </c>
      <c r="F21" s="63">
        <f t="shared" si="25"/>
        <v>12.011244339814313</v>
      </c>
      <c r="G21" s="64">
        <v>0</v>
      </c>
      <c r="H21" s="65"/>
      <c r="I21" s="66">
        <f t="shared" si="26"/>
        <v>0.5</v>
      </c>
      <c r="J21" s="60">
        <f t="shared" si="27"/>
        <v>500</v>
      </c>
      <c r="K21" s="65">
        <f t="shared" si="28"/>
        <v>2.4022488679628626</v>
      </c>
      <c r="L21" s="67">
        <f t="shared" si="29"/>
        <v>2.4022488679628626</v>
      </c>
      <c r="M21" s="65">
        <f t="shared" si="30"/>
        <v>15.306199295319368</v>
      </c>
      <c r="N21" s="68">
        <f t="shared" si="1"/>
        <v>15.848720899237513</v>
      </c>
      <c r="O21" s="69">
        <v>15.58</v>
      </c>
      <c r="P21" s="65">
        <f t="shared" si="31"/>
        <v>86.143500000000003</v>
      </c>
      <c r="Q21" s="65">
        <f t="shared" si="2"/>
        <v>0</v>
      </c>
      <c r="R21" s="68">
        <f t="shared" si="3"/>
        <v>86.143500000000003</v>
      </c>
      <c r="S21" s="69">
        <f t="shared" si="4"/>
        <v>5.3871460250418153</v>
      </c>
      <c r="T21" s="60">
        <f t="shared" si="5"/>
        <v>4.8042684590247662</v>
      </c>
      <c r="U21" s="69">
        <f t="shared" si="6"/>
        <v>2.9022727297539879</v>
      </c>
      <c r="V21" s="66">
        <f t="shared" si="7"/>
        <v>0</v>
      </c>
      <c r="W21" s="69">
        <f t="shared" si="8"/>
        <v>2.4119028953537929</v>
      </c>
      <c r="X21" s="70">
        <v>0</v>
      </c>
      <c r="Y21" s="71"/>
      <c r="Z21" s="72">
        <v>3.26</v>
      </c>
      <c r="AA21" s="72">
        <v>3</v>
      </c>
      <c r="AB21" s="74">
        <v>4.8</v>
      </c>
      <c r="AC21" s="73">
        <f t="shared" si="32"/>
        <v>0.77769537137117084</v>
      </c>
      <c r="AD21" s="74"/>
      <c r="AE21" s="60">
        <f t="shared" si="9"/>
        <v>106.98097841551967</v>
      </c>
      <c r="AF21" s="60">
        <f t="shared" si="10"/>
        <v>146.75505460604759</v>
      </c>
      <c r="AG21" s="60">
        <f t="shared" si="11"/>
        <v>131.42357826336794</v>
      </c>
      <c r="AH21" s="60">
        <v>120.4</v>
      </c>
      <c r="AI21" s="62"/>
      <c r="AJ21" s="69">
        <f t="shared" si="12"/>
        <v>22.155901951680004</v>
      </c>
      <c r="AK21" s="69">
        <f t="shared" si="13"/>
        <v>53.174164684032007</v>
      </c>
      <c r="AL21" s="70">
        <f t="shared" si="14"/>
        <v>53.535227673553521</v>
      </c>
      <c r="AM21" s="74">
        <f t="shared" si="15"/>
        <v>173.6083390083248</v>
      </c>
      <c r="AN21" s="70">
        <f t="shared" si="16"/>
        <v>0</v>
      </c>
      <c r="AO21" s="70">
        <f t="shared" si="17"/>
        <v>0.75182065122777531</v>
      </c>
      <c r="AP21" s="75">
        <f t="shared" si="33"/>
        <v>2.0193151887620719</v>
      </c>
      <c r="AQ21" s="76"/>
      <c r="AR21" s="60">
        <f t="shared" si="34"/>
        <v>136.57264499999999</v>
      </c>
      <c r="AS21" s="60">
        <f t="shared" si="18"/>
        <v>0</v>
      </c>
      <c r="AT21" s="60">
        <f t="shared" si="19"/>
        <v>124.95777434191884</v>
      </c>
      <c r="AU21" s="60">
        <f t="shared" si="35"/>
        <v>116.3871281269449</v>
      </c>
      <c r="AV21" s="60">
        <f t="shared" si="36"/>
        <v>149.55233817384001</v>
      </c>
      <c r="AW21" s="62"/>
      <c r="AX21" s="77"/>
      <c r="AY21" s="69">
        <f t="shared" si="20"/>
        <v>1.4505769366454675</v>
      </c>
      <c r="AZ21" s="78">
        <f t="shared" si="37"/>
        <v>1.6171411650699568</v>
      </c>
      <c r="BA21" s="78">
        <f t="shared" si="21"/>
        <v>1.585408591478173</v>
      </c>
      <c r="BB21" s="78">
        <f t="shared" si="38"/>
        <v>0</v>
      </c>
      <c r="BC21" s="78">
        <f t="shared" si="39"/>
        <v>18.018322659236507</v>
      </c>
      <c r="BD21" s="78">
        <v>1.52</v>
      </c>
      <c r="BE21" s="60"/>
      <c r="BF21" s="158">
        <v>30.13</v>
      </c>
      <c r="BG21" s="60"/>
      <c r="BH21" s="65">
        <f t="shared" si="40"/>
        <v>0.34976521734083243</v>
      </c>
      <c r="BI21" s="69">
        <f t="shared" si="22"/>
        <v>19.813005</v>
      </c>
      <c r="BJ21" s="69">
        <f t="shared" si="41"/>
        <v>34.496445326677851</v>
      </c>
      <c r="BK21" s="69">
        <f t="shared" si="42"/>
        <v>60.0617998217067</v>
      </c>
      <c r="BL21" s="205"/>
      <c r="BM21" s="160"/>
      <c r="BN21" s="79"/>
      <c r="BO21" s="60"/>
      <c r="BP21" s="65"/>
      <c r="BQ21" s="65"/>
      <c r="BR21" s="65"/>
      <c r="BS21" s="80">
        <f t="shared" si="43"/>
        <v>0</v>
      </c>
      <c r="BT21" s="80">
        <f t="shared" si="44"/>
        <v>0</v>
      </c>
      <c r="BU21" s="206">
        <v>0.2</v>
      </c>
      <c r="BV21" s="206">
        <f t="shared" si="45"/>
        <v>17.2287</v>
      </c>
      <c r="BW21" s="207">
        <f t="shared" si="46"/>
        <v>112.36710962067679</v>
      </c>
      <c r="BX21" s="207"/>
      <c r="BY21" s="207">
        <f t="shared" si="55"/>
        <v>1931.4136049097619</v>
      </c>
      <c r="BZ21" s="207"/>
      <c r="CA21" s="207"/>
      <c r="CB21" s="207">
        <f t="shared" si="56"/>
        <v>4607.9773345732247</v>
      </c>
      <c r="CC21" s="69">
        <f>IF(Z21&gt;2.67,IF(AC21&gt;0.4,0.0001*AH21^2.12,0))</f>
        <v>2.5758949772714113</v>
      </c>
      <c r="CD21" s="69">
        <f>IF(Z21&gt;2.67,IF(AC21&gt;0.4,0.225*AJ21,0))</f>
        <v>4.9850779391280007</v>
      </c>
      <c r="CE21" s="84">
        <v>1.99</v>
      </c>
      <c r="CF21" s="69">
        <f t="shared" si="47"/>
        <v>2.3208458886807506</v>
      </c>
      <c r="CG21" s="60">
        <f t="shared" si="48"/>
        <v>6.3172016921418699</v>
      </c>
    </row>
    <row r="22" spans="1:85" x14ac:dyDescent="0.25">
      <c r="A22" s="61">
        <v>5.8</v>
      </c>
      <c r="B22" s="61">
        <v>1.6</v>
      </c>
      <c r="C22" s="60">
        <f t="shared" si="0"/>
        <v>1600</v>
      </c>
      <c r="D22" s="60">
        <f t="shared" si="23"/>
        <v>1600</v>
      </c>
      <c r="E22" s="62">
        <f t="shared" si="24"/>
        <v>27.660115687249569</v>
      </c>
      <c r="F22" s="63">
        <f t="shared" si="25"/>
        <v>27.660115687249569</v>
      </c>
      <c r="G22" s="64">
        <v>0</v>
      </c>
      <c r="H22" s="65"/>
      <c r="I22" s="66">
        <f t="shared" si="26"/>
        <v>1.6</v>
      </c>
      <c r="J22" s="60">
        <f t="shared" si="27"/>
        <v>1600</v>
      </c>
      <c r="K22" s="65">
        <f t="shared" si="28"/>
        <v>1.728757230453098</v>
      </c>
      <c r="L22" s="67">
        <f t="shared" si="29"/>
        <v>1.728757230453098</v>
      </c>
      <c r="M22" s="65">
        <f t="shared" si="30"/>
        <v>16.657073130893409</v>
      </c>
      <c r="N22" s="68">
        <f t="shared" si="1"/>
        <v>17.033259688398509</v>
      </c>
      <c r="O22" s="69">
        <v>17</v>
      </c>
      <c r="P22" s="65">
        <f t="shared" si="31"/>
        <v>97.533500000000004</v>
      </c>
      <c r="Q22" s="65">
        <f t="shared" si="2"/>
        <v>0</v>
      </c>
      <c r="R22" s="68">
        <f t="shared" si="3"/>
        <v>97.533500000000004</v>
      </c>
      <c r="S22" s="69">
        <f t="shared" si="4"/>
        <v>16.201046855604719</v>
      </c>
      <c r="T22" s="60">
        <f t="shared" si="5"/>
        <v>15.404619951093727</v>
      </c>
      <c r="U22" s="69">
        <f t="shared" si="6"/>
        <v>1.8409805268370087</v>
      </c>
      <c r="V22" s="66">
        <f t="shared" si="7"/>
        <v>0</v>
      </c>
      <c r="W22" s="69">
        <f t="shared" si="8"/>
        <v>3.8023215878479224</v>
      </c>
      <c r="X22" s="70">
        <v>0</v>
      </c>
      <c r="Y22" s="71"/>
      <c r="Z22" s="72">
        <v>2.73</v>
      </c>
      <c r="AA22" s="72">
        <v>4</v>
      </c>
      <c r="AB22" s="74">
        <v>15.37</v>
      </c>
      <c r="AC22" s="73">
        <f t="shared" si="32"/>
        <v>0.42068497082494871</v>
      </c>
      <c r="AD22" s="74"/>
      <c r="AE22" s="60">
        <f t="shared" si="9"/>
        <v>154.33853790622905</v>
      </c>
      <c r="AF22" s="60">
        <f t="shared" si="10"/>
        <v>189.79225427278573</v>
      </c>
      <c r="AG22" s="60">
        <f t="shared" si="11"/>
        <v>189.71401221707751</v>
      </c>
      <c r="AH22" s="60">
        <v>157.01</v>
      </c>
      <c r="AI22" s="62"/>
      <c r="AJ22" s="69">
        <f t="shared" si="12"/>
        <v>41.112374044769993</v>
      </c>
      <c r="AK22" s="69">
        <f t="shared" si="13"/>
        <v>98.66969770744798</v>
      </c>
      <c r="AL22" s="70">
        <f t="shared" si="14"/>
        <v>27.363255050791473</v>
      </c>
      <c r="AM22" s="74">
        <f t="shared" si="15"/>
        <v>212.40911972308061</v>
      </c>
      <c r="AN22" s="70">
        <f t="shared" si="16"/>
        <v>0</v>
      </c>
      <c r="AO22" s="70">
        <f t="shared" si="17"/>
        <v>0.9839569298372246</v>
      </c>
      <c r="AP22" s="75">
        <f t="shared" si="33"/>
        <v>4.6303869141239389</v>
      </c>
      <c r="AQ22" s="76"/>
      <c r="AR22" s="60">
        <f t="shared" si="34"/>
        <v>495.81394500000005</v>
      </c>
      <c r="AS22" s="60">
        <f t="shared" si="18"/>
        <v>0</v>
      </c>
      <c r="AT22" s="60">
        <f t="shared" si="19"/>
        <v>176.908767827936</v>
      </c>
      <c r="AU22" s="60">
        <f t="shared" si="35"/>
        <v>198.40120832669723</v>
      </c>
      <c r="AV22" s="60">
        <f t="shared" si="36"/>
        <v>277.50852480219743</v>
      </c>
      <c r="AW22" s="62"/>
      <c r="AX22" s="77"/>
      <c r="AY22" s="69">
        <f t="shared" si="20"/>
        <v>1.8138256888959794</v>
      </c>
      <c r="AZ22" s="78">
        <f t="shared" si="37"/>
        <v>1.5548635299441997</v>
      </c>
      <c r="BA22" s="78">
        <f t="shared" si="21"/>
        <v>5.08352458386093</v>
      </c>
      <c r="BB22" s="78">
        <f t="shared" si="38"/>
        <v>0</v>
      </c>
      <c r="BC22" s="78">
        <f t="shared" si="39"/>
        <v>66.029454972198153</v>
      </c>
      <c r="BD22" s="78">
        <v>7.4</v>
      </c>
      <c r="BE22" s="60"/>
      <c r="BF22" s="158">
        <v>121.24</v>
      </c>
      <c r="BG22" s="60"/>
      <c r="BH22" s="65">
        <f t="shared" si="40"/>
        <v>1.2430600767941271</v>
      </c>
      <c r="BI22" s="69">
        <f t="shared" si="22"/>
        <v>22.432705000000002</v>
      </c>
      <c r="BJ22" s="69">
        <f t="shared" si="41"/>
        <v>39.057607948011565</v>
      </c>
      <c r="BK22" s="69">
        <f t="shared" si="42"/>
        <v>68.003245200281285</v>
      </c>
      <c r="BL22" s="205"/>
      <c r="BM22" s="160"/>
      <c r="BN22" s="79"/>
      <c r="BO22" s="60"/>
      <c r="BP22" s="65"/>
      <c r="BQ22" s="65"/>
      <c r="BR22" s="65"/>
      <c r="BS22" s="80">
        <f t="shared" si="43"/>
        <v>0</v>
      </c>
      <c r="BT22" s="80">
        <f t="shared" si="44"/>
        <v>0</v>
      </c>
      <c r="BU22" s="206">
        <v>0.2</v>
      </c>
      <c r="BV22" s="206">
        <f t="shared" si="45"/>
        <v>19.506700000000002</v>
      </c>
      <c r="BW22" s="207">
        <f t="shared" si="46"/>
        <v>137.40040885127678</v>
      </c>
      <c r="BX22" s="207"/>
      <c r="BY22" s="207">
        <f t="shared" si="55"/>
        <v>1906.3803056791619</v>
      </c>
      <c r="BZ22" s="207"/>
      <c r="CA22" s="207"/>
      <c r="CB22" s="207">
        <f t="shared" si="56"/>
        <v>4607.9773345732247</v>
      </c>
      <c r="CC22" s="69">
        <f>IF(Z22&gt;2.67,IF(AC22&gt;0.4,0.0001*AH22^2.12,0))</f>
        <v>4.5223680562771129</v>
      </c>
      <c r="CD22" s="69">
        <f>IF(Z22&gt;2.67,IF(AC22&gt;0.4,0.225*AJ22,0))</f>
        <v>9.2502841600732495</v>
      </c>
      <c r="CE22" s="84">
        <v>21.03</v>
      </c>
      <c r="CF22" s="69">
        <f t="shared" si="47"/>
        <v>7.2093993603533795</v>
      </c>
      <c r="CG22" s="60">
        <f t="shared" si="48"/>
        <v>21.581553716273639</v>
      </c>
    </row>
    <row r="23" spans="1:85" x14ac:dyDescent="0.25">
      <c r="A23" s="61">
        <v>6.61</v>
      </c>
      <c r="B23" s="61">
        <v>10.1</v>
      </c>
      <c r="C23" s="60">
        <f t="shared" si="0"/>
        <v>10100</v>
      </c>
      <c r="D23" s="60">
        <f t="shared" si="23"/>
        <v>10100</v>
      </c>
      <c r="E23" s="62">
        <f t="shared" si="24"/>
        <v>63.378888451968429</v>
      </c>
      <c r="F23" s="63">
        <f t="shared" si="25"/>
        <v>63.378888451968429</v>
      </c>
      <c r="G23" s="64">
        <v>0</v>
      </c>
      <c r="H23" s="65"/>
      <c r="I23" s="66">
        <f t="shared" si="26"/>
        <v>10.1</v>
      </c>
      <c r="J23" s="60">
        <f t="shared" si="27"/>
        <v>10100</v>
      </c>
      <c r="K23" s="65">
        <f t="shared" si="28"/>
        <v>0.62751374704919227</v>
      </c>
      <c r="L23" s="67">
        <f t="shared" si="29"/>
        <v>0.62751374704919227</v>
      </c>
      <c r="M23" s="65">
        <f t="shared" si="30"/>
        <v>18.933825632410539</v>
      </c>
      <c r="N23" s="68">
        <f t="shared" si="1"/>
        <v>18.247178640445618</v>
      </c>
      <c r="O23" s="69">
        <v>18.64</v>
      </c>
      <c r="P23" s="65">
        <f t="shared" si="31"/>
        <v>112.63190000000002</v>
      </c>
      <c r="Q23" s="65">
        <f t="shared" si="2"/>
        <v>0</v>
      </c>
      <c r="R23" s="68">
        <f t="shared" si="3"/>
        <v>112.63190000000002</v>
      </c>
      <c r="S23" s="69">
        <f t="shared" si="4"/>
        <v>95.167939981489212</v>
      </c>
      <c r="T23" s="60">
        <f t="shared" si="5"/>
        <v>88.672641587330034</v>
      </c>
      <c r="U23" s="69">
        <f t="shared" si="6"/>
        <v>0.63459049288439096</v>
      </c>
      <c r="V23" s="66">
        <f t="shared" si="7"/>
        <v>0</v>
      </c>
      <c r="W23" s="69">
        <f t="shared" si="8"/>
        <v>0</v>
      </c>
      <c r="X23" s="70">
        <v>0</v>
      </c>
      <c r="Y23" s="71"/>
      <c r="Z23" s="72">
        <v>1.82</v>
      </c>
      <c r="AA23" s="72">
        <v>6</v>
      </c>
      <c r="AB23" s="74">
        <v>92.52</v>
      </c>
      <c r="AC23" s="73">
        <f t="shared" si="32"/>
        <v>8.5537794565788763E-2</v>
      </c>
      <c r="AD23" s="74"/>
      <c r="AE23" s="60">
        <f t="shared" si="9"/>
        <v>180.61836051373371</v>
      </c>
      <c r="AF23" s="60">
        <f t="shared" si="10"/>
        <v>232.57102064242005</v>
      </c>
      <c r="AG23" s="60">
        <f t="shared" si="11"/>
        <v>241.31391477254576</v>
      </c>
      <c r="AH23" s="60">
        <v>217.31</v>
      </c>
      <c r="AI23" s="62"/>
      <c r="AJ23" s="69">
        <f t="shared" si="12"/>
        <v>86.352385394282408</v>
      </c>
      <c r="AK23" s="69">
        <f t="shared" si="13"/>
        <v>207.24572494627776</v>
      </c>
      <c r="AL23" s="70">
        <f t="shared" si="14"/>
        <v>8.6461602826356643</v>
      </c>
      <c r="AM23" s="74">
        <f t="shared" si="15"/>
        <v>257.92889662278679</v>
      </c>
      <c r="AN23" s="70">
        <f t="shared" si="16"/>
        <v>0</v>
      </c>
      <c r="AO23" s="70">
        <f t="shared" si="17"/>
        <v>1.2748764386483742</v>
      </c>
      <c r="AP23" s="75">
        <f t="shared" si="33"/>
        <v>19.661447312738048</v>
      </c>
      <c r="AQ23" s="76"/>
      <c r="AR23" s="60">
        <f t="shared" si="34"/>
        <v>0</v>
      </c>
      <c r="AS23" s="60">
        <f t="shared" si="18"/>
        <v>0</v>
      </c>
      <c r="AT23" s="60">
        <f t="shared" si="19"/>
        <v>267.95557817517533</v>
      </c>
      <c r="AU23" s="60">
        <f t="shared" si="35"/>
        <v>0</v>
      </c>
      <c r="AV23" s="60">
        <f t="shared" si="36"/>
        <v>0</v>
      </c>
      <c r="AW23" s="62"/>
      <c r="AX23" s="77"/>
      <c r="AY23" s="69">
        <f t="shared" si="20"/>
        <v>2.3790380715869599</v>
      </c>
      <c r="AZ23" s="78">
        <f t="shared" si="37"/>
        <v>1.3892882497937786</v>
      </c>
      <c r="BA23" s="78">
        <f t="shared" si="21"/>
        <v>0</v>
      </c>
      <c r="BB23" s="78">
        <f t="shared" si="38"/>
        <v>0</v>
      </c>
      <c r="BC23" s="78" t="b">
        <f t="shared" si="39"/>
        <v>0</v>
      </c>
      <c r="BD23" s="78">
        <v>0</v>
      </c>
      <c r="BE23" s="60"/>
      <c r="BF23" s="158">
        <v>0</v>
      </c>
      <c r="BG23" s="60"/>
      <c r="BH23" s="65" t="b">
        <f t="shared" si="40"/>
        <v>0</v>
      </c>
      <c r="BI23" s="69">
        <f t="shared" si="22"/>
        <v>25.905337000000006</v>
      </c>
      <c r="BJ23" s="69">
        <f t="shared" si="41"/>
        <v>45.103811435451867</v>
      </c>
      <c r="BK23" s="69">
        <f t="shared" si="42"/>
        <v>78.530296903869569</v>
      </c>
      <c r="BL23" s="205">
        <f t="shared" si="49"/>
        <v>54.591235620796198</v>
      </c>
      <c r="BM23" s="160">
        <f t="shared" si="50"/>
        <v>39.3633973547566</v>
      </c>
      <c r="BN23" s="79"/>
      <c r="BO23" s="60">
        <f t="shared" si="51"/>
        <v>36.3633973547566</v>
      </c>
      <c r="BP23" s="65">
        <f t="shared" si="52"/>
        <v>0.59290456987113049</v>
      </c>
      <c r="BQ23" s="65">
        <f t="shared" si="53"/>
        <v>1.477892141167136</v>
      </c>
      <c r="BR23" s="65"/>
      <c r="BS23" s="80">
        <f t="shared" si="43"/>
        <v>0.59290456987113049</v>
      </c>
      <c r="BT23" s="80">
        <f t="shared" si="44"/>
        <v>0.73627796790856193</v>
      </c>
      <c r="BU23" s="80">
        <f t="shared" si="54"/>
        <v>0.36425060061016695</v>
      </c>
      <c r="BV23" s="80">
        <f t="shared" si="45"/>
        <v>41.026237222864268</v>
      </c>
      <c r="BW23" s="207">
        <f t="shared" si="46"/>
        <v>201.05154922038292</v>
      </c>
      <c r="BX23" s="207"/>
      <c r="BY23" s="207">
        <f t="shared" si="55"/>
        <v>1842.7291653100558</v>
      </c>
      <c r="BZ23" s="207"/>
      <c r="CA23" s="207"/>
      <c r="CB23" s="207">
        <f t="shared" si="56"/>
        <v>4607.9773345732247</v>
      </c>
      <c r="CC23" s="69"/>
      <c r="CD23" s="69"/>
      <c r="CE23" s="84">
        <v>143.19</v>
      </c>
      <c r="CF23" s="69">
        <f t="shared" si="47"/>
        <v>55.07208479389368</v>
      </c>
      <c r="CG23" s="60">
        <f t="shared" si="48"/>
        <v>220.33998815871686</v>
      </c>
    </row>
    <row r="24" spans="1:85" x14ac:dyDescent="0.25">
      <c r="A24" s="61">
        <v>7.37</v>
      </c>
      <c r="B24" s="61">
        <v>10.5</v>
      </c>
      <c r="C24" s="60">
        <f t="shared" si="0"/>
        <v>10500</v>
      </c>
      <c r="D24" s="60">
        <f t="shared" si="23"/>
        <v>10500</v>
      </c>
      <c r="E24" s="62">
        <f t="shared" si="24"/>
        <v>64.496356979299563</v>
      </c>
      <c r="F24" s="63">
        <f t="shared" si="25"/>
        <v>64.496356979299563</v>
      </c>
      <c r="G24" s="64">
        <v>0</v>
      </c>
      <c r="H24" s="65"/>
      <c r="I24" s="66">
        <f t="shared" si="26"/>
        <v>10.5</v>
      </c>
      <c r="J24" s="60">
        <f t="shared" si="27"/>
        <v>10500</v>
      </c>
      <c r="K24" s="65">
        <f t="shared" si="28"/>
        <v>0.61425101885047195</v>
      </c>
      <c r="L24" s="67">
        <f t="shared" si="29"/>
        <v>0.61425101885047195</v>
      </c>
      <c r="M24" s="65">
        <f t="shared" si="30"/>
        <v>19.001528423096484</v>
      </c>
      <c r="N24" s="68">
        <f t="shared" si="1"/>
        <v>18.272991783686678</v>
      </c>
      <c r="O24" s="69">
        <v>18.670000000000002</v>
      </c>
      <c r="P24" s="65">
        <f t="shared" si="31"/>
        <v>126.82110000000002</v>
      </c>
      <c r="Q24" s="65">
        <f t="shared" si="2"/>
        <v>0</v>
      </c>
      <c r="R24" s="68">
        <f t="shared" si="3"/>
        <v>126.82110000000002</v>
      </c>
      <c r="S24" s="69">
        <f t="shared" si="4"/>
        <v>93.23812710800199</v>
      </c>
      <c r="T24" s="60">
        <f t="shared" si="5"/>
        <v>81.793793777218454</v>
      </c>
      <c r="U24" s="69">
        <f t="shared" si="6"/>
        <v>0.62176076978002914</v>
      </c>
      <c r="V24" s="66">
        <f t="shared" si="7"/>
        <v>0</v>
      </c>
      <c r="W24" s="69">
        <f t="shared" si="8"/>
        <v>0</v>
      </c>
      <c r="X24" s="70">
        <v>0</v>
      </c>
      <c r="Y24" s="71"/>
      <c r="Z24" s="72">
        <v>1.82</v>
      </c>
      <c r="AA24" s="72">
        <v>6</v>
      </c>
      <c r="AB24" s="74">
        <v>89.32</v>
      </c>
      <c r="AC24" s="73">
        <f t="shared" si="32"/>
        <v>8.5537794565788763E-2</v>
      </c>
      <c r="AD24" s="74"/>
      <c r="AE24" s="60">
        <f t="shared" si="9"/>
        <v>183.20064895544976</v>
      </c>
      <c r="AF24" s="60">
        <f t="shared" si="10"/>
        <v>233.47277992827887</v>
      </c>
      <c r="AG24" s="60">
        <f t="shared" si="11"/>
        <v>242.12580254277458</v>
      </c>
      <c r="AH24" s="60">
        <v>222.3</v>
      </c>
      <c r="AI24" s="62"/>
      <c r="AJ24" s="69">
        <f t="shared" si="12"/>
        <v>90.509100901830024</v>
      </c>
      <c r="AK24" s="69">
        <f t="shared" si="13"/>
        <v>217.22184216439206</v>
      </c>
      <c r="AL24" s="70">
        <f t="shared" si="14"/>
        <v>8.7253002936091306</v>
      </c>
      <c r="AM24" s="74">
        <f t="shared" si="15"/>
        <v>253.50814566881226</v>
      </c>
      <c r="AN24" s="70">
        <f t="shared" si="16"/>
        <v>0</v>
      </c>
      <c r="AO24" s="70">
        <f t="shared" si="17"/>
        <v>1.2458114378059661</v>
      </c>
      <c r="AP24" s="75">
        <f t="shared" si="33"/>
        <v>20.440118493440544</v>
      </c>
      <c r="AQ24" s="76"/>
      <c r="AR24" s="60">
        <f t="shared" si="34"/>
        <v>0</v>
      </c>
      <c r="AS24" s="60">
        <f t="shared" si="18"/>
        <v>0</v>
      </c>
      <c r="AT24" s="60">
        <f t="shared" si="19"/>
        <v>288.04822840190604</v>
      </c>
      <c r="AU24" s="60">
        <f t="shared" si="35"/>
        <v>0</v>
      </c>
      <c r="AV24" s="60">
        <f t="shared" si="36"/>
        <v>0</v>
      </c>
      <c r="AW24" s="62"/>
      <c r="AX24" s="77"/>
      <c r="AY24" s="69">
        <f t="shared" si="20"/>
        <v>2.2712957733524313</v>
      </c>
      <c r="AZ24" s="78">
        <f t="shared" si="37"/>
        <v>1.3557059087402836</v>
      </c>
      <c r="BA24" s="78">
        <f t="shared" si="21"/>
        <v>0</v>
      </c>
      <c r="BB24" s="78">
        <f t="shared" si="38"/>
        <v>0</v>
      </c>
      <c r="BC24" s="78" t="b">
        <f t="shared" si="39"/>
        <v>0</v>
      </c>
      <c r="BD24" s="78">
        <v>0</v>
      </c>
      <c r="BE24" s="60"/>
      <c r="BF24" s="158">
        <v>0</v>
      </c>
      <c r="BG24" s="60"/>
      <c r="BH24" s="65" t="b">
        <f t="shared" si="40"/>
        <v>0</v>
      </c>
      <c r="BI24" s="69">
        <f t="shared" si="22"/>
        <v>29.168853000000006</v>
      </c>
      <c r="BJ24" s="69">
        <f t="shared" si="41"/>
        <v>50.785922819703693</v>
      </c>
      <c r="BK24" s="69">
        <f t="shared" si="42"/>
        <v>88.423427436413064</v>
      </c>
      <c r="BL24" s="205">
        <f t="shared" si="49"/>
        <v>54.042200288398526</v>
      </c>
      <c r="BM24" s="160">
        <f t="shared" si="50"/>
        <v>39.26552895298299</v>
      </c>
      <c r="BN24" s="79"/>
      <c r="BO24" s="60">
        <f t="shared" si="51"/>
        <v>36.26552895298299</v>
      </c>
      <c r="BP24" s="65">
        <f t="shared" si="52"/>
        <v>0.59152819841970017</v>
      </c>
      <c r="BQ24" s="65">
        <f t="shared" si="53"/>
        <v>1.4736187437151813</v>
      </c>
      <c r="BR24" s="65"/>
      <c r="BS24" s="80">
        <f t="shared" si="43"/>
        <v>0.59152819841970017</v>
      </c>
      <c r="BT24" s="80">
        <f t="shared" si="44"/>
        <v>0.73364716416867781</v>
      </c>
      <c r="BU24" s="80">
        <f t="shared" si="54"/>
        <v>0.35878058820887199</v>
      </c>
      <c r="BV24" s="80">
        <f t="shared" si="45"/>
        <v>45.50094885529618</v>
      </c>
      <c r="BW24" s="207">
        <f t="shared" si="46"/>
        <v>267.287462472833</v>
      </c>
      <c r="BX24" s="207"/>
      <c r="BY24" s="207">
        <f t="shared" si="55"/>
        <v>1776.4932520576058</v>
      </c>
      <c r="BZ24" s="207"/>
      <c r="CA24" s="207"/>
      <c r="CB24" s="207">
        <f t="shared" si="56"/>
        <v>4607.9773345732247</v>
      </c>
      <c r="CC24" s="69"/>
      <c r="CD24" s="69"/>
      <c r="CE24" s="84">
        <v>150.11000000000001</v>
      </c>
      <c r="CF24" s="69">
        <f t="shared" si="47"/>
        <v>56.988427390664455</v>
      </c>
      <c r="CG24" s="60">
        <f t="shared" si="48"/>
        <v>214.36447876534729</v>
      </c>
    </row>
    <row r="25" spans="1:85" x14ac:dyDescent="0.25">
      <c r="A25" s="61">
        <v>8.08</v>
      </c>
      <c r="B25" s="61">
        <v>8.5</v>
      </c>
      <c r="C25" s="60">
        <f t="shared" si="0"/>
        <v>8500</v>
      </c>
      <c r="D25" s="60">
        <f t="shared" si="23"/>
        <v>8500</v>
      </c>
      <c r="E25" s="62">
        <f t="shared" si="24"/>
        <v>58.64601627632733</v>
      </c>
      <c r="F25" s="63">
        <f t="shared" si="25"/>
        <v>58.64601627632733</v>
      </c>
      <c r="G25" s="64">
        <v>0</v>
      </c>
      <c r="H25" s="65"/>
      <c r="I25" s="66">
        <f t="shared" si="26"/>
        <v>8.5</v>
      </c>
      <c r="J25" s="60">
        <f t="shared" si="27"/>
        <v>8500</v>
      </c>
      <c r="K25" s="65">
        <f t="shared" si="28"/>
        <v>0.68995313266267455</v>
      </c>
      <c r="L25" s="67">
        <f t="shared" si="29"/>
        <v>0.68995313266267455</v>
      </c>
      <c r="M25" s="65">
        <f t="shared" si="30"/>
        <v>18.754504591957783</v>
      </c>
      <c r="N25" s="68">
        <f t="shared" si="1"/>
        <v>18.132641042010228</v>
      </c>
      <c r="O25" s="69">
        <v>18.48</v>
      </c>
      <c r="P25" s="65">
        <f t="shared" si="31"/>
        <v>139.9419</v>
      </c>
      <c r="Q25" s="65">
        <f t="shared" si="2"/>
        <v>0</v>
      </c>
      <c r="R25" s="68">
        <f t="shared" si="3"/>
        <v>139.9419</v>
      </c>
      <c r="S25" s="69">
        <f t="shared" si="4"/>
        <v>71.853022701316334</v>
      </c>
      <c r="T25" s="60">
        <f t="shared" si="5"/>
        <v>59.739492603716258</v>
      </c>
      <c r="U25" s="69">
        <f t="shared" si="6"/>
        <v>0.70150249645187668</v>
      </c>
      <c r="V25" s="66">
        <f t="shared" si="7"/>
        <v>0</v>
      </c>
      <c r="W25" s="69">
        <f t="shared" si="8"/>
        <v>0</v>
      </c>
      <c r="X25" s="70">
        <v>0</v>
      </c>
      <c r="Y25" s="71"/>
      <c r="Z25" s="72">
        <v>1.96</v>
      </c>
      <c r="AA25" s="72">
        <v>6</v>
      </c>
      <c r="AB25" s="74">
        <v>66.55</v>
      </c>
      <c r="AC25" s="73">
        <f t="shared" si="32"/>
        <v>0.11890867497002258</v>
      </c>
      <c r="AD25" s="74"/>
      <c r="AE25" s="60">
        <f t="shared" si="9"/>
        <v>166.35610934181298</v>
      </c>
      <c r="AF25" s="60">
        <f t="shared" si="10"/>
        <v>228.5667357686861</v>
      </c>
      <c r="AG25" s="60">
        <f t="shared" si="11"/>
        <v>237.57423908545991</v>
      </c>
      <c r="AH25" s="60">
        <v>218.5</v>
      </c>
      <c r="AI25" s="62"/>
      <c r="AJ25" s="69">
        <f t="shared" si="12"/>
        <v>86.551352117999997</v>
      </c>
      <c r="AK25" s="69">
        <f t="shared" si="13"/>
        <v>207.7232450832</v>
      </c>
      <c r="AL25" s="70">
        <f t="shared" si="14"/>
        <v>10.352960599400619</v>
      </c>
      <c r="AM25" s="74">
        <f t="shared" si="15"/>
        <v>241.2268279576393</v>
      </c>
      <c r="AN25" s="70">
        <f t="shared" si="16"/>
        <v>0</v>
      </c>
      <c r="AO25" s="70">
        <f t="shared" si="17"/>
        <v>1.1659578559938402</v>
      </c>
      <c r="AP25" s="75">
        <f t="shared" si="33"/>
        <v>17.424242424242426</v>
      </c>
      <c r="AQ25" s="76"/>
      <c r="AR25" s="60">
        <f t="shared" si="34"/>
        <v>0</v>
      </c>
      <c r="AS25" s="60">
        <f t="shared" si="18"/>
        <v>0</v>
      </c>
      <c r="AT25" s="60">
        <f t="shared" si="19"/>
        <v>293.86024839612804</v>
      </c>
      <c r="AU25" s="60">
        <f t="shared" si="35"/>
        <v>0</v>
      </c>
      <c r="AV25" s="60">
        <f t="shared" si="36"/>
        <v>0</v>
      </c>
      <c r="AW25" s="62"/>
      <c r="AX25" s="77"/>
      <c r="AY25" s="69">
        <f t="shared" si="20"/>
        <v>2.0998732216450402</v>
      </c>
      <c r="AZ25" s="78">
        <f t="shared" si="37"/>
        <v>1.3497173563069165</v>
      </c>
      <c r="BA25" s="78">
        <f t="shared" si="21"/>
        <v>0</v>
      </c>
      <c r="BB25" s="78">
        <f t="shared" si="38"/>
        <v>0</v>
      </c>
      <c r="BC25" s="78" t="b">
        <f t="shared" si="39"/>
        <v>0</v>
      </c>
      <c r="BD25" s="78">
        <v>0</v>
      </c>
      <c r="BE25" s="60"/>
      <c r="BF25" s="158">
        <v>0</v>
      </c>
      <c r="BG25" s="60"/>
      <c r="BH25" s="65" t="b">
        <f t="shared" si="40"/>
        <v>0</v>
      </c>
      <c r="BI25" s="69">
        <f t="shared" si="22"/>
        <v>32.186637000000005</v>
      </c>
      <c r="BJ25" s="69">
        <f t="shared" si="41"/>
        <v>56.040189941915749</v>
      </c>
      <c r="BK25" s="69">
        <f t="shared" si="42"/>
        <v>97.571637842313081</v>
      </c>
      <c r="BL25" s="205">
        <f t="shared" si="49"/>
        <v>47.059887857443087</v>
      </c>
      <c r="BM25" s="160">
        <f t="shared" si="50"/>
        <v>38.020895469528796</v>
      </c>
      <c r="BN25" s="79"/>
      <c r="BO25" s="60">
        <f t="shared" si="51"/>
        <v>35.020895469528796</v>
      </c>
      <c r="BP25" s="65">
        <f t="shared" si="52"/>
        <v>0.57387513864441808</v>
      </c>
      <c r="BQ25" s="65">
        <f t="shared" si="53"/>
        <v>1.4192389215873307</v>
      </c>
      <c r="BR25" s="65"/>
      <c r="BS25" s="80">
        <f t="shared" si="43"/>
        <v>0.57387513864441808</v>
      </c>
      <c r="BT25" s="80">
        <f t="shared" si="44"/>
        <v>0.70075117820347255</v>
      </c>
      <c r="BU25" s="80">
        <f t="shared" si="54"/>
        <v>0.35468582575360208</v>
      </c>
      <c r="BV25" s="80">
        <f t="shared" si="45"/>
        <v>49.635408359028006</v>
      </c>
      <c r="BW25" s="207">
        <f t="shared" si="46"/>
        <v>334.78834190415938</v>
      </c>
      <c r="BX25" s="207"/>
      <c r="BY25" s="207">
        <f t="shared" si="55"/>
        <v>1708.9923726262793</v>
      </c>
      <c r="BZ25" s="207"/>
      <c r="CA25" s="207"/>
      <c r="CB25" s="207">
        <f t="shared" si="56"/>
        <v>4607.9773345732247</v>
      </c>
      <c r="CC25" s="69"/>
      <c r="CD25" s="69"/>
      <c r="CE25" s="84">
        <v>143.51</v>
      </c>
      <c r="CF25" s="69">
        <f t="shared" si="47"/>
        <v>45.772879869930577</v>
      </c>
      <c r="CG25" s="60">
        <f t="shared" si="48"/>
        <v>153.0294163972367</v>
      </c>
    </row>
    <row r="26" spans="1:85" x14ac:dyDescent="0.25">
      <c r="A26" s="61">
        <v>8.8800000000000008</v>
      </c>
      <c r="B26" s="61">
        <v>17.3</v>
      </c>
      <c r="C26" s="60">
        <f t="shared" si="0"/>
        <v>17300</v>
      </c>
      <c r="D26" s="60">
        <f t="shared" si="23"/>
        <v>17300</v>
      </c>
      <c r="E26" s="62">
        <f t="shared" si="24"/>
        <v>80.745949610193406</v>
      </c>
      <c r="F26" s="63">
        <f t="shared" si="25"/>
        <v>80.745949610193406</v>
      </c>
      <c r="G26" s="64">
        <v>0</v>
      </c>
      <c r="H26" s="65"/>
      <c r="I26" s="66">
        <f t="shared" si="26"/>
        <v>17.3</v>
      </c>
      <c r="J26" s="60">
        <f t="shared" si="27"/>
        <v>17300</v>
      </c>
      <c r="K26" s="65">
        <f t="shared" si="28"/>
        <v>0.46673959312250524</v>
      </c>
      <c r="L26" s="67">
        <f t="shared" si="29"/>
        <v>0.46673959312250524</v>
      </c>
      <c r="M26" s="65">
        <f t="shared" si="30"/>
        <v>19.714006284861433</v>
      </c>
      <c r="N26" s="68">
        <f t="shared" si="1"/>
        <v>18.605424393745857</v>
      </c>
      <c r="O26" s="69">
        <v>19.14</v>
      </c>
      <c r="P26" s="65">
        <f t="shared" si="31"/>
        <v>155.25390000000002</v>
      </c>
      <c r="Q26" s="65">
        <f t="shared" si="2"/>
        <v>0</v>
      </c>
      <c r="R26" s="68">
        <f t="shared" si="3"/>
        <v>155.25390000000002</v>
      </c>
      <c r="S26" s="69">
        <f t="shared" si="4"/>
        <v>138.84327331136717</v>
      </c>
      <c r="T26" s="60">
        <f t="shared" si="5"/>
        <v>110.43037308563584</v>
      </c>
      <c r="U26" s="69">
        <f t="shared" si="6"/>
        <v>0.47096614402585646</v>
      </c>
      <c r="V26" s="66">
        <f t="shared" si="7"/>
        <v>0</v>
      </c>
      <c r="W26" s="69">
        <f t="shared" si="8"/>
        <v>0</v>
      </c>
      <c r="X26" s="70">
        <v>0</v>
      </c>
      <c r="Y26" s="71"/>
      <c r="Z26" s="72">
        <v>1.61</v>
      </c>
      <c r="AA26" s="72">
        <v>6</v>
      </c>
      <c r="AB26" s="74">
        <v>134.31</v>
      </c>
      <c r="AC26" s="73">
        <f t="shared" si="32"/>
        <v>4.5266334252792848E-2</v>
      </c>
      <c r="AD26" s="74"/>
      <c r="AE26" s="60">
        <f t="shared" si="9"/>
        <v>229.02075009004494</v>
      </c>
      <c r="AF26" s="60">
        <f t="shared" si="10"/>
        <v>245.06594467326542</v>
      </c>
      <c r="AG26" s="60">
        <f t="shared" si="11"/>
        <v>251.59002925793052</v>
      </c>
      <c r="AH26" s="60">
        <v>246.9</v>
      </c>
      <c r="AI26" s="62"/>
      <c r="AJ26" s="69">
        <f t="shared" si="12"/>
        <v>114.45983636274001</v>
      </c>
      <c r="AK26" s="69">
        <f t="shared" si="13"/>
        <v>274.70360727057601</v>
      </c>
      <c r="AL26" s="70">
        <f t="shared" si="14"/>
        <v>6.6760881552360818</v>
      </c>
      <c r="AM26" s="74">
        <f t="shared" si="15"/>
        <v>263.39245156268828</v>
      </c>
      <c r="AN26" s="70">
        <f t="shared" si="16"/>
        <v>0</v>
      </c>
      <c r="AO26" s="70">
        <f t="shared" si="17"/>
        <v>1.311027886209694</v>
      </c>
      <c r="AP26" s="75">
        <f t="shared" si="33"/>
        <v>31.312217194570138</v>
      </c>
      <c r="AQ26" s="76"/>
      <c r="AR26" s="60">
        <f t="shared" si="34"/>
        <v>0</v>
      </c>
      <c r="AS26" s="60">
        <f t="shared" si="18"/>
        <v>0</v>
      </c>
      <c r="AT26" s="60">
        <f t="shared" si="19"/>
        <v>350.83258667199675</v>
      </c>
      <c r="AU26" s="60">
        <f t="shared" si="35"/>
        <v>0</v>
      </c>
      <c r="AV26" s="60">
        <f t="shared" si="36"/>
        <v>0</v>
      </c>
      <c r="AW26" s="62"/>
      <c r="AX26" s="77"/>
      <c r="AY26" s="69">
        <f t="shared" si="20"/>
        <v>2.2597344522230793</v>
      </c>
      <c r="AZ26" s="78">
        <f t="shared" si="37"/>
        <v>1.2687285355686633</v>
      </c>
      <c r="BA26" s="78">
        <f t="shared" si="21"/>
        <v>0</v>
      </c>
      <c r="BB26" s="78">
        <f t="shared" si="38"/>
        <v>0</v>
      </c>
      <c r="BC26" s="78" t="b">
        <f t="shared" si="39"/>
        <v>0</v>
      </c>
      <c r="BD26" s="78">
        <v>0</v>
      </c>
      <c r="BE26" s="60"/>
      <c r="BF26" s="158">
        <v>0</v>
      </c>
      <c r="BG26" s="60"/>
      <c r="BH26" s="65" t="b">
        <f t="shared" si="40"/>
        <v>0</v>
      </c>
      <c r="BI26" s="69">
        <f t="shared" si="22"/>
        <v>35.708397000000005</v>
      </c>
      <c r="BJ26" s="69">
        <f t="shared" si="41"/>
        <v>62.171930245503269</v>
      </c>
      <c r="BK26" s="69">
        <f t="shared" si="42"/>
        <v>108.24761779286041</v>
      </c>
      <c r="BL26" s="205">
        <f t="shared" si="49"/>
        <v>64.713666551749327</v>
      </c>
      <c r="BM26" s="160">
        <f t="shared" si="50"/>
        <v>41.167773282531115</v>
      </c>
      <c r="BN26" s="79"/>
      <c r="BO26" s="60">
        <f t="shared" si="51"/>
        <v>38.167773282531115</v>
      </c>
      <c r="BP26" s="65">
        <f t="shared" si="52"/>
        <v>0.61796628266304776</v>
      </c>
      <c r="BQ26" s="65">
        <f t="shared" si="53"/>
        <v>1.5565680993481075</v>
      </c>
      <c r="BR26" s="65"/>
      <c r="BS26" s="80">
        <f t="shared" si="43"/>
        <v>0.61796628266304776</v>
      </c>
      <c r="BT26" s="80">
        <f t="shared" si="44"/>
        <v>0.78601204120132773</v>
      </c>
      <c r="BU26" s="80">
        <f t="shared" si="54"/>
        <v>0.34786382636043217</v>
      </c>
      <c r="BV26" s="80">
        <f t="shared" si="45"/>
        <v>54.007215711379907</v>
      </c>
      <c r="BW26" s="207">
        <f t="shared" si="46"/>
        <v>417.54467868302112</v>
      </c>
      <c r="BX26" s="207"/>
      <c r="BY26" s="207">
        <f t="shared" si="55"/>
        <v>1626.2360358474175</v>
      </c>
      <c r="BZ26" s="207"/>
      <c r="CA26" s="207"/>
      <c r="CB26" s="207">
        <f t="shared" si="56"/>
        <v>4607.9773345732247</v>
      </c>
      <c r="CC26" s="69"/>
      <c r="CD26" s="69"/>
      <c r="CE26" s="84">
        <v>189.75</v>
      </c>
      <c r="CF26" s="69">
        <f t="shared" si="47"/>
        <v>93.847314205509619</v>
      </c>
      <c r="CG26" s="60">
        <f t="shared" si="48"/>
        <v>354.8349886790698</v>
      </c>
    </row>
    <row r="27" spans="1:85" x14ac:dyDescent="0.25">
      <c r="A27" s="61">
        <v>9.6</v>
      </c>
      <c r="B27" s="61">
        <v>17.100000000000001</v>
      </c>
      <c r="C27" s="60">
        <f t="shared" si="0"/>
        <v>17100</v>
      </c>
      <c r="D27" s="60">
        <f t="shared" si="23"/>
        <v>17100</v>
      </c>
      <c r="E27" s="62">
        <f t="shared" si="24"/>
        <v>80.324540471541411</v>
      </c>
      <c r="F27" s="63">
        <f t="shared" si="25"/>
        <v>80.324540471541411</v>
      </c>
      <c r="G27" s="64">
        <v>0</v>
      </c>
      <c r="H27" s="65"/>
      <c r="I27" s="66">
        <f t="shared" si="26"/>
        <v>17.100000000000001</v>
      </c>
      <c r="J27" s="60">
        <f t="shared" si="27"/>
        <v>17100</v>
      </c>
      <c r="K27" s="65">
        <f t="shared" si="28"/>
        <v>0.46973415480433572</v>
      </c>
      <c r="L27" s="67">
        <f t="shared" si="29"/>
        <v>0.46973415480433572</v>
      </c>
      <c r="M27" s="65">
        <f t="shared" si="30"/>
        <v>19.7295978787796</v>
      </c>
      <c r="N27" s="68">
        <f t="shared" si="1"/>
        <v>18.597671732736657</v>
      </c>
      <c r="O27" s="69">
        <v>19.12</v>
      </c>
      <c r="P27" s="65">
        <f t="shared" si="31"/>
        <v>169.02029999999999</v>
      </c>
      <c r="Q27" s="65">
        <f t="shared" si="2"/>
        <v>0</v>
      </c>
      <c r="R27" s="68">
        <f t="shared" si="3"/>
        <v>169.02029999999999</v>
      </c>
      <c r="S27" s="69">
        <f t="shared" si="4"/>
        <v>131.53056215906648</v>
      </c>
      <c r="T27" s="60">
        <f t="shared" si="5"/>
        <v>100.17127942619911</v>
      </c>
      <c r="U27" s="69">
        <f t="shared" si="6"/>
        <v>0.47442346452958895</v>
      </c>
      <c r="V27" s="66">
        <f t="shared" si="7"/>
        <v>0</v>
      </c>
      <c r="W27" s="69">
        <f t="shared" si="8"/>
        <v>0</v>
      </c>
      <c r="X27" s="70">
        <v>0</v>
      </c>
      <c r="Y27" s="71"/>
      <c r="Z27" s="72">
        <v>1.64</v>
      </c>
      <c r="AA27" s="72">
        <v>6</v>
      </c>
      <c r="AB27" s="74">
        <v>125.64</v>
      </c>
      <c r="AC27" s="73">
        <f t="shared" si="32"/>
        <v>5.0353549130268814E-2</v>
      </c>
      <c r="AD27" s="74"/>
      <c r="AE27" s="60">
        <f t="shared" si="9"/>
        <v>227.32241639792096</v>
      </c>
      <c r="AF27" s="60">
        <f t="shared" si="10"/>
        <v>244.79597206156456</v>
      </c>
      <c r="AG27" s="60">
        <f t="shared" si="11"/>
        <v>251.38987026645412</v>
      </c>
      <c r="AH27" s="60">
        <v>249.27</v>
      </c>
      <c r="AI27" s="62"/>
      <c r="AJ27" s="69">
        <f t="shared" si="12"/>
        <v>116.5458792656088</v>
      </c>
      <c r="AK27" s="69">
        <f t="shared" si="13"/>
        <v>279.71011023746109</v>
      </c>
      <c r="AL27" s="70">
        <f t="shared" si="14"/>
        <v>6.8835874432953688</v>
      </c>
      <c r="AM27" s="74">
        <f t="shared" si="15"/>
        <v>258.32163421804603</v>
      </c>
      <c r="AN27" s="70">
        <f t="shared" si="16"/>
        <v>0</v>
      </c>
      <c r="AO27" s="70">
        <f t="shared" si="17"/>
        <v>1.2774666594305317</v>
      </c>
      <c r="AP27" s="75">
        <f t="shared" si="33"/>
        <v>31.263910969793319</v>
      </c>
      <c r="AQ27" s="76"/>
      <c r="AR27" s="60">
        <f t="shared" si="34"/>
        <v>0</v>
      </c>
      <c r="AS27" s="60">
        <f t="shared" si="18"/>
        <v>0</v>
      </c>
      <c r="AT27" s="60">
        <f t="shared" si="19"/>
        <v>366.72940152879755</v>
      </c>
      <c r="AU27" s="60">
        <f t="shared" si="35"/>
        <v>0</v>
      </c>
      <c r="AV27" s="60">
        <f t="shared" si="36"/>
        <v>0</v>
      </c>
      <c r="AW27" s="62"/>
      <c r="AX27" s="77"/>
      <c r="AY27" s="69">
        <f t="shared" si="20"/>
        <v>2.1697358336767687</v>
      </c>
      <c r="AZ27" s="78">
        <f t="shared" si="37"/>
        <v>1.2520252814913442</v>
      </c>
      <c r="BA27" s="78">
        <f t="shared" si="21"/>
        <v>0</v>
      </c>
      <c r="BB27" s="78">
        <f t="shared" si="38"/>
        <v>0</v>
      </c>
      <c r="BC27" s="78" t="b">
        <f t="shared" si="39"/>
        <v>0</v>
      </c>
      <c r="BD27" s="78">
        <v>0</v>
      </c>
      <c r="BE27" s="60"/>
      <c r="BF27" s="158">
        <v>0</v>
      </c>
      <c r="BG27" s="60"/>
      <c r="BH27" s="65" t="b">
        <f t="shared" si="40"/>
        <v>0</v>
      </c>
      <c r="BI27" s="69">
        <f t="shared" si="22"/>
        <v>38.874668999999997</v>
      </c>
      <c r="BJ27" s="69">
        <f t="shared" si="41"/>
        <v>67.684729991800751</v>
      </c>
      <c r="BK27" s="69">
        <f t="shared" si="42"/>
        <v>117.84595964181641</v>
      </c>
      <c r="BL27" s="205">
        <f t="shared" si="49"/>
        <v>63.263611537406362</v>
      </c>
      <c r="BM27" s="160">
        <f t="shared" si="50"/>
        <v>40.909293439134174</v>
      </c>
      <c r="BN27" s="79"/>
      <c r="BO27" s="60">
        <f t="shared" si="51"/>
        <v>37.909293439134174</v>
      </c>
      <c r="BP27" s="65">
        <f t="shared" si="52"/>
        <v>0.6144131823335105</v>
      </c>
      <c r="BQ27" s="65">
        <f t="shared" si="53"/>
        <v>1.5453133236236893</v>
      </c>
      <c r="BR27" s="65"/>
      <c r="BS27" s="80">
        <f t="shared" si="43"/>
        <v>0.6144131823335105</v>
      </c>
      <c r="BT27" s="80">
        <f t="shared" si="44"/>
        <v>0.7787392928731065</v>
      </c>
      <c r="BU27" s="80">
        <f t="shared" si="54"/>
        <v>0.34473790722482905</v>
      </c>
      <c r="BV27" s="80">
        <f t="shared" si="45"/>
        <v>58.267704500512771</v>
      </c>
      <c r="BW27" s="207">
        <f t="shared" si="46"/>
        <v>497.90097074722416</v>
      </c>
      <c r="BX27" s="207"/>
      <c r="BY27" s="207">
        <f t="shared" si="55"/>
        <v>1545.8797437832145</v>
      </c>
      <c r="BZ27" s="207">
        <f>0.66*3.14*(A27-A26)*BV27+BZ26</f>
        <v>86.942873380940981</v>
      </c>
      <c r="CA27" s="207"/>
      <c r="CB27" s="207">
        <f t="shared" si="56"/>
        <v>4521.0344611922837</v>
      </c>
      <c r="CC27" s="69"/>
      <c r="CD27" s="69"/>
      <c r="CE27" s="84">
        <v>193.22</v>
      </c>
      <c r="CF27" s="69">
        <f t="shared" si="47"/>
        <v>92.38613547281291</v>
      </c>
      <c r="CG27" s="60">
        <f t="shared" si="48"/>
        <v>328.70712142755167</v>
      </c>
    </row>
    <row r="28" spans="1:85" x14ac:dyDescent="0.25">
      <c r="A28" s="61">
        <v>11.12</v>
      </c>
      <c r="B28" s="61">
        <v>5.5</v>
      </c>
      <c r="C28" s="60">
        <f t="shared" si="0"/>
        <v>5500</v>
      </c>
      <c r="D28" s="60">
        <f t="shared" si="23"/>
        <v>5500</v>
      </c>
      <c r="E28" s="62">
        <f t="shared" si="24"/>
        <v>48.212895031455801</v>
      </c>
      <c r="F28" s="63">
        <f t="shared" si="25"/>
        <v>48.212895031455801</v>
      </c>
      <c r="G28" s="64">
        <v>11.2</v>
      </c>
      <c r="H28" s="65"/>
      <c r="I28" s="66">
        <f t="shared" si="26"/>
        <v>5.5022399999999996</v>
      </c>
      <c r="J28" s="60">
        <f t="shared" si="27"/>
        <v>5502.24</v>
      </c>
      <c r="K28" s="65">
        <f t="shared" si="28"/>
        <v>0.87659809148101453</v>
      </c>
      <c r="L28" s="67">
        <f t="shared" si="29"/>
        <v>0.87659809148101453</v>
      </c>
      <c r="M28" s="65">
        <f t="shared" si="30"/>
        <v>18.266814158079196</v>
      </c>
      <c r="N28" s="68">
        <f t="shared" si="1"/>
        <v>17.844233524939312</v>
      </c>
      <c r="O28" s="69">
        <v>18.09</v>
      </c>
      <c r="P28" s="65">
        <f t="shared" si="31"/>
        <v>196.51709999999997</v>
      </c>
      <c r="Q28" s="65">
        <f t="shared" si="2"/>
        <v>11.199999999999992</v>
      </c>
      <c r="R28" s="68">
        <f t="shared" si="3"/>
        <v>185.31709999999998</v>
      </c>
      <c r="S28" s="69">
        <f t="shared" si="4"/>
        <v>40.402193268485576</v>
      </c>
      <c r="T28" s="60">
        <f t="shared" si="5"/>
        <v>28.61842161354781</v>
      </c>
      <c r="U28" s="69">
        <f t="shared" si="6"/>
        <v>0.90907986205547675</v>
      </c>
      <c r="V28" s="66">
        <f t="shared" si="7"/>
        <v>1.3392006125312353E-18</v>
      </c>
      <c r="W28" s="69">
        <f t="shared" si="8"/>
        <v>0</v>
      </c>
      <c r="X28" s="70">
        <v>0</v>
      </c>
      <c r="Y28" s="71"/>
      <c r="Z28" s="72">
        <v>2.29</v>
      </c>
      <c r="AA28" s="72">
        <v>5</v>
      </c>
      <c r="AB28" s="74">
        <v>32</v>
      </c>
      <c r="AC28" s="73">
        <f t="shared" si="32"/>
        <v>0.22152548782379827</v>
      </c>
      <c r="AD28" s="74"/>
      <c r="AE28" s="60">
        <f t="shared" si="9"/>
        <v>136.83090468628794</v>
      </c>
      <c r="AF28" s="60">
        <f t="shared" si="10"/>
        <v>218.45978938036228</v>
      </c>
      <c r="AG28" s="60">
        <f t="shared" si="11"/>
        <v>227.17153653930674</v>
      </c>
      <c r="AH28" s="60">
        <v>216.92</v>
      </c>
      <c r="AI28" s="62"/>
      <c r="AJ28" s="69">
        <f t="shared" si="12"/>
        <v>83.503901219745586</v>
      </c>
      <c r="AK28" s="69">
        <f t="shared" si="13"/>
        <v>200.4093629273894</v>
      </c>
      <c r="AL28" s="70">
        <f t="shared" si="14"/>
        <v>15.738458791307325</v>
      </c>
      <c r="AM28" s="74">
        <f t="shared" si="15"/>
        <v>211.75061726765821</v>
      </c>
      <c r="AN28" s="70">
        <f t="shared" si="16"/>
        <v>3.8341995194188788E-17</v>
      </c>
      <c r="AO28" s="70">
        <f t="shared" si="17"/>
        <v>0.9798897713257575</v>
      </c>
      <c r="AP28" s="75">
        <f t="shared" si="33"/>
        <v>12.885154061624654</v>
      </c>
      <c r="AQ28" s="76"/>
      <c r="AR28" s="60">
        <f t="shared" si="34"/>
        <v>0</v>
      </c>
      <c r="AS28" s="60">
        <f t="shared" si="18"/>
        <v>0</v>
      </c>
      <c r="AT28" s="60">
        <f t="shared" si="19"/>
        <v>325.03207330613714</v>
      </c>
      <c r="AU28" s="60">
        <f t="shared" si="35"/>
        <v>0</v>
      </c>
      <c r="AV28" s="60">
        <f t="shared" si="36"/>
        <v>0</v>
      </c>
      <c r="AW28" s="62"/>
      <c r="AX28" s="77"/>
      <c r="AY28" s="69">
        <f t="shared" si="20"/>
        <v>1.7539238057693389</v>
      </c>
      <c r="AZ28" s="78">
        <f t="shared" si="37"/>
        <v>1.313331312442972</v>
      </c>
      <c r="BA28" s="78">
        <f t="shared" si="21"/>
        <v>0</v>
      </c>
      <c r="BB28" s="78">
        <f t="shared" si="38"/>
        <v>0</v>
      </c>
      <c r="BC28" s="78" t="b">
        <f t="shared" si="39"/>
        <v>0</v>
      </c>
      <c r="BD28" s="78">
        <v>0</v>
      </c>
      <c r="BE28" s="60"/>
      <c r="BF28" s="158">
        <v>0</v>
      </c>
      <c r="BG28" s="60"/>
      <c r="BH28" s="65" t="b">
        <f t="shared" si="40"/>
        <v>0</v>
      </c>
      <c r="BI28" s="69">
        <f t="shared" si="22"/>
        <v>42.622932999999996</v>
      </c>
      <c r="BJ28" s="69">
        <f t="shared" si="41"/>
        <v>74.21083666496591</v>
      </c>
      <c r="BK28" s="69">
        <f t="shared" si="42"/>
        <v>129.20857132272548</v>
      </c>
      <c r="BL28" s="205"/>
      <c r="BM28" s="160"/>
      <c r="BN28" s="79"/>
      <c r="BO28" s="60"/>
      <c r="BP28" s="65"/>
      <c r="BQ28" s="65"/>
      <c r="BR28" s="65"/>
      <c r="BS28" s="80">
        <f t="shared" si="43"/>
        <v>0</v>
      </c>
      <c r="BT28" s="80">
        <f t="shared" si="44"/>
        <v>0</v>
      </c>
      <c r="BU28" s="206">
        <v>0.2</v>
      </c>
      <c r="BV28" s="206">
        <f t="shared" si="45"/>
        <v>37.063420000000001</v>
      </c>
      <c r="BW28" s="207">
        <f t="shared" si="46"/>
        <v>605.80770824258411</v>
      </c>
      <c r="BX28" s="207"/>
      <c r="BY28" s="207">
        <f t="shared" si="55"/>
        <v>1437.9730062878546</v>
      </c>
      <c r="BZ28" s="207">
        <f t="shared" ref="BZ28:BZ43" si="57">0.66*3.14*(A28-A27)*BV28+BZ27</f>
        <v>203.69442542510095</v>
      </c>
      <c r="CA28" s="207"/>
      <c r="CB28" s="207">
        <f>CB$16-BZ28</f>
        <v>4404.2829091481235</v>
      </c>
      <c r="CC28" s="69"/>
      <c r="CD28" s="69"/>
      <c r="CE28" s="84">
        <v>74.28</v>
      </c>
      <c r="CF28" s="69">
        <f t="shared" si="47"/>
        <v>30.770520198515417</v>
      </c>
      <c r="CG28" s="60">
        <f t="shared" si="48"/>
        <v>77.278170806735616</v>
      </c>
    </row>
    <row r="29" spans="1:85" x14ac:dyDescent="0.25">
      <c r="A29" s="61">
        <v>12.54</v>
      </c>
      <c r="B29" s="61">
        <v>11.2</v>
      </c>
      <c r="C29" s="60">
        <f t="shared" si="0"/>
        <v>11200</v>
      </c>
      <c r="D29" s="60">
        <f t="shared" si="23"/>
        <v>11200</v>
      </c>
      <c r="E29" s="62">
        <f t="shared" si="24"/>
        <v>66.396946951382176</v>
      </c>
      <c r="F29" s="63">
        <f t="shared" si="25"/>
        <v>66.396946951382176</v>
      </c>
      <c r="G29" s="64">
        <v>25.4</v>
      </c>
      <c r="H29" s="65"/>
      <c r="I29" s="66">
        <f t="shared" si="26"/>
        <v>11.205079999999999</v>
      </c>
      <c r="J29" s="60">
        <f t="shared" si="27"/>
        <v>11205.079999999998</v>
      </c>
      <c r="K29" s="65">
        <f t="shared" si="28"/>
        <v>0.59282988349448373</v>
      </c>
      <c r="L29" s="67">
        <f t="shared" si="29"/>
        <v>0.59282988349448373</v>
      </c>
      <c r="M29" s="65">
        <f t="shared" si="30"/>
        <v>19.212466580891565</v>
      </c>
      <c r="N29" s="68">
        <f t="shared" si="1"/>
        <v>18.315899579152592</v>
      </c>
      <c r="O29" s="69">
        <v>18.73</v>
      </c>
      <c r="P29" s="65">
        <f t="shared" si="31"/>
        <v>223.11369999999997</v>
      </c>
      <c r="Q29" s="65">
        <f t="shared" si="2"/>
        <v>25.399999999999991</v>
      </c>
      <c r="R29" s="68">
        <f t="shared" si="3"/>
        <v>197.71369999999996</v>
      </c>
      <c r="S29" s="69">
        <f t="shared" si="4"/>
        <v>79.652542117150475</v>
      </c>
      <c r="T29" s="60">
        <f t="shared" si="5"/>
        <v>55.519098069582441</v>
      </c>
      <c r="U29" s="69">
        <f t="shared" si="6"/>
        <v>0.60487960917826189</v>
      </c>
      <c r="V29" s="66">
        <f t="shared" si="7"/>
        <v>6.4700866525159556E-19</v>
      </c>
      <c r="W29" s="69">
        <f t="shared" si="8"/>
        <v>0</v>
      </c>
      <c r="X29" s="70">
        <v>0</v>
      </c>
      <c r="Y29" s="71"/>
      <c r="Z29" s="72">
        <v>1.91</v>
      </c>
      <c r="AA29" s="72">
        <v>6</v>
      </c>
      <c r="AB29" s="74">
        <v>68.8</v>
      </c>
      <c r="AC29" s="73">
        <f t="shared" si="32"/>
        <v>0.10634960224592195</v>
      </c>
      <c r="AD29" s="74"/>
      <c r="AE29" s="60">
        <f t="shared" si="9"/>
        <v>186.52652179171761</v>
      </c>
      <c r="AF29" s="60">
        <f t="shared" si="10"/>
        <v>234.97119549194787</v>
      </c>
      <c r="AG29" s="60">
        <f t="shared" si="11"/>
        <v>243.47784384981824</v>
      </c>
      <c r="AH29" s="60">
        <v>241.67</v>
      </c>
      <c r="AI29" s="62"/>
      <c r="AJ29" s="69">
        <f t="shared" si="12"/>
        <v>107.3129834219157</v>
      </c>
      <c r="AK29" s="69">
        <f t="shared" si="13"/>
        <v>257.55116021259767</v>
      </c>
      <c r="AL29" s="70">
        <f t="shared" si="14"/>
        <v>9.7717458322482482</v>
      </c>
      <c r="AM29" s="74">
        <f t="shared" si="15"/>
        <v>233.43366620244532</v>
      </c>
      <c r="AN29" s="70">
        <f t="shared" si="16"/>
        <v>3.5937961595989569E-17</v>
      </c>
      <c r="AO29" s="70">
        <f t="shared" si="17"/>
        <v>1.1159820040172208</v>
      </c>
      <c r="AP29" s="75">
        <f t="shared" si="33"/>
        <v>22.53225453750273</v>
      </c>
      <c r="AQ29" s="76"/>
      <c r="AR29" s="60">
        <f t="shared" si="34"/>
        <v>0</v>
      </c>
      <c r="AS29" s="60">
        <f t="shared" si="18"/>
        <v>0</v>
      </c>
      <c r="AT29" s="60">
        <f t="shared" si="19"/>
        <v>376.54171928539182</v>
      </c>
      <c r="AU29" s="60">
        <f t="shared" si="35"/>
        <v>0</v>
      </c>
      <c r="AV29" s="60">
        <f t="shared" si="36"/>
        <v>0</v>
      </c>
      <c r="AW29" s="62"/>
      <c r="AX29" s="77"/>
      <c r="AY29" s="69">
        <f t="shared" si="20"/>
        <v>1.904479655610066</v>
      </c>
      <c r="AZ29" s="78">
        <f t="shared" si="37"/>
        <v>1.2511022960026565</v>
      </c>
      <c r="BA29" s="78">
        <f t="shared" si="21"/>
        <v>0</v>
      </c>
      <c r="BB29" s="78">
        <f t="shared" si="38"/>
        <v>0</v>
      </c>
      <c r="BC29" s="78" t="b">
        <f t="shared" si="39"/>
        <v>0</v>
      </c>
      <c r="BD29" s="78">
        <v>0</v>
      </c>
      <c r="BE29" s="60"/>
      <c r="BF29" s="158">
        <v>0</v>
      </c>
      <c r="BG29" s="60"/>
      <c r="BH29" s="65" t="b">
        <f t="shared" si="40"/>
        <v>0</v>
      </c>
      <c r="BI29" s="69">
        <f t="shared" si="22"/>
        <v>45.474150999999992</v>
      </c>
      <c r="BJ29" s="69">
        <f t="shared" si="41"/>
        <v>79.175095536925994</v>
      </c>
      <c r="BK29" s="69">
        <f t="shared" si="42"/>
        <v>137.85184803739074</v>
      </c>
      <c r="BL29" s="205">
        <f t="shared" si="49"/>
        <v>49.821661912100708</v>
      </c>
      <c r="BM29" s="160">
        <f t="shared" si="50"/>
        <v>38.513196049909951</v>
      </c>
      <c r="BN29" s="79"/>
      <c r="BO29" s="60">
        <f t="shared" si="51"/>
        <v>35.513196049909951</v>
      </c>
      <c r="BP29" s="65">
        <f t="shared" si="52"/>
        <v>0.58089044293182479</v>
      </c>
      <c r="BQ29" s="65">
        <f t="shared" si="53"/>
        <v>1.4407543665839542</v>
      </c>
      <c r="BR29" s="65"/>
      <c r="BS29" s="80">
        <f t="shared" si="43"/>
        <v>0.58089044293182479</v>
      </c>
      <c r="BT29" s="80">
        <f t="shared" si="44"/>
        <v>0.71364062055233202</v>
      </c>
      <c r="BU29" s="80">
        <f t="shared" si="54"/>
        <v>0.34066192518216215</v>
      </c>
      <c r="BV29" s="80">
        <f t="shared" si="45"/>
        <v>67.353529676888442</v>
      </c>
      <c r="BW29" s="207">
        <f t="shared" si="46"/>
        <v>789.00041829780332</v>
      </c>
      <c r="BX29" s="207"/>
      <c r="BY29" s="207">
        <f t="shared" si="55"/>
        <v>1254.7802962326355</v>
      </c>
      <c r="BZ29" s="207">
        <f t="shared" si="57"/>
        <v>401.90293138648565</v>
      </c>
      <c r="CA29" s="207"/>
      <c r="CB29" s="207">
        <f>CB$16-BZ29</f>
        <v>4206.0744031867389</v>
      </c>
      <c r="CC29" s="69"/>
      <c r="CD29" s="69"/>
      <c r="CE29" s="84">
        <v>177.97</v>
      </c>
      <c r="CF29" s="69">
        <f t="shared" si="47"/>
        <v>59.726306796332906</v>
      </c>
      <c r="CG29" s="60">
        <f t="shared" si="48"/>
        <v>170.76013921868542</v>
      </c>
    </row>
    <row r="30" spans="1:85" x14ac:dyDescent="0.25">
      <c r="A30" s="61">
        <v>14.15</v>
      </c>
      <c r="B30" s="61">
        <v>15.9</v>
      </c>
      <c r="C30" s="60">
        <f t="shared" si="0"/>
        <v>15900</v>
      </c>
      <c r="D30" s="60">
        <f t="shared" si="23"/>
        <v>15900</v>
      </c>
      <c r="E30" s="62">
        <f t="shared" si="24"/>
        <v>77.73716637186827</v>
      </c>
      <c r="F30" s="63">
        <f t="shared" si="25"/>
        <v>77.73716637186827</v>
      </c>
      <c r="G30" s="64">
        <v>41.5</v>
      </c>
      <c r="H30" s="65"/>
      <c r="I30" s="66">
        <f t="shared" si="26"/>
        <v>15.908300000000001</v>
      </c>
      <c r="J30" s="60">
        <f t="shared" si="27"/>
        <v>15908.300000000001</v>
      </c>
      <c r="K30" s="65">
        <f t="shared" si="28"/>
        <v>0.48891299604948596</v>
      </c>
      <c r="L30" s="67">
        <f t="shared" si="29"/>
        <v>0.48891299604948596</v>
      </c>
      <c r="M30" s="65">
        <f t="shared" si="30"/>
        <v>19.707209933414532</v>
      </c>
      <c r="N30" s="68">
        <f t="shared" si="1"/>
        <v>18.549172946578189</v>
      </c>
      <c r="O30" s="69">
        <v>19.059999999999999</v>
      </c>
      <c r="P30" s="65">
        <f t="shared" si="31"/>
        <v>253.80029999999999</v>
      </c>
      <c r="Q30" s="65">
        <f t="shared" si="2"/>
        <v>41.5</v>
      </c>
      <c r="R30" s="68">
        <f t="shared" si="3"/>
        <v>212.30029999999999</v>
      </c>
      <c r="S30" s="69">
        <f t="shared" si="4"/>
        <v>109.12438782717047</v>
      </c>
      <c r="T30" s="60">
        <f t="shared" si="5"/>
        <v>73.698434246206901</v>
      </c>
      <c r="U30" s="69">
        <f t="shared" si="6"/>
        <v>0.49684375671025266</v>
      </c>
      <c r="V30" s="66">
        <f t="shared" si="7"/>
        <v>0</v>
      </c>
      <c r="W30" s="69">
        <f t="shared" si="8"/>
        <v>0</v>
      </c>
      <c r="X30" s="70">
        <v>0</v>
      </c>
      <c r="Y30" s="71"/>
      <c r="Z30" s="72">
        <v>1.74</v>
      </c>
      <c r="AA30" s="72">
        <v>6</v>
      </c>
      <c r="AB30" s="74">
        <v>97.49</v>
      </c>
      <c r="AC30" s="73">
        <f t="shared" si="32"/>
        <v>6.8882236374018954E-2</v>
      </c>
      <c r="AD30" s="74"/>
      <c r="AE30" s="60">
        <f t="shared" si="9"/>
        <v>218.56453448333636</v>
      </c>
      <c r="AF30" s="60">
        <f t="shared" si="10"/>
        <v>243.10669026617137</v>
      </c>
      <c r="AG30" s="60">
        <f t="shared" si="11"/>
        <v>250.14660638940296</v>
      </c>
      <c r="AH30" s="60">
        <v>256.61</v>
      </c>
      <c r="AI30" s="62"/>
      <c r="AJ30" s="69">
        <f t="shared" si="12"/>
        <v>123.1229626068906</v>
      </c>
      <c r="AK30" s="69">
        <f t="shared" si="13"/>
        <v>295.49511025653743</v>
      </c>
      <c r="AL30" s="70">
        <f t="shared" si="14"/>
        <v>7.8650205989585595</v>
      </c>
      <c r="AM30" s="74">
        <f t="shared" si="15"/>
        <v>244.01690655539284</v>
      </c>
      <c r="AN30" s="70">
        <f t="shared" si="16"/>
        <v>0</v>
      </c>
      <c r="AO30" s="70">
        <f t="shared" si="17"/>
        <v>1.1839824474440954</v>
      </c>
      <c r="AP30" s="75">
        <f t="shared" si="33"/>
        <v>30.086384204031265</v>
      </c>
      <c r="AQ30" s="76"/>
      <c r="AR30" s="60">
        <f t="shared" si="34"/>
        <v>0</v>
      </c>
      <c r="AS30" s="60">
        <f t="shared" si="18"/>
        <v>0</v>
      </c>
      <c r="AT30" s="60">
        <f t="shared" si="19"/>
        <v>414.31170268430935</v>
      </c>
      <c r="AU30" s="60">
        <f t="shared" si="35"/>
        <v>0</v>
      </c>
      <c r="AV30" s="60">
        <f t="shared" si="36"/>
        <v>0</v>
      </c>
      <c r="AW30" s="62"/>
      <c r="AX30" s="77"/>
      <c r="AY30" s="69">
        <f t="shared" si="20"/>
        <v>1.9515361150422743</v>
      </c>
      <c r="AZ30" s="78">
        <f t="shared" si="37"/>
        <v>1.2107354264255372</v>
      </c>
      <c r="BA30" s="78">
        <f t="shared" si="21"/>
        <v>0</v>
      </c>
      <c r="BB30" s="78">
        <f t="shared" si="38"/>
        <v>0</v>
      </c>
      <c r="BC30" s="78" t="b">
        <f t="shared" si="39"/>
        <v>0</v>
      </c>
      <c r="BD30" s="78">
        <v>0</v>
      </c>
      <c r="BE30" s="60"/>
      <c r="BF30" s="158">
        <v>0</v>
      </c>
      <c r="BG30" s="60"/>
      <c r="BH30" s="65" t="b">
        <f t="shared" si="40"/>
        <v>0</v>
      </c>
      <c r="BI30" s="69">
        <f t="shared" si="22"/>
        <v>48.829068999999997</v>
      </c>
      <c r="BJ30" s="69">
        <f t="shared" si="41"/>
        <v>85.016347046350617</v>
      </c>
      <c r="BK30" s="69">
        <f t="shared" si="42"/>
        <v>148.02205762115861</v>
      </c>
      <c r="BL30" s="205">
        <f t="shared" si="49"/>
        <v>58.25868923558393</v>
      </c>
      <c r="BM30" s="160">
        <f t="shared" si="50"/>
        <v>40.017140024268649</v>
      </c>
      <c r="BN30" s="79"/>
      <c r="BO30" s="60">
        <f t="shared" si="51"/>
        <v>37.017140024268649</v>
      </c>
      <c r="BP30" s="65">
        <f t="shared" si="52"/>
        <v>0.60205390791899316</v>
      </c>
      <c r="BQ30" s="65">
        <f t="shared" si="53"/>
        <v>1.5064239598393476</v>
      </c>
      <c r="BR30" s="65"/>
      <c r="BS30" s="80">
        <f t="shared" si="43"/>
        <v>0.60205390791899316</v>
      </c>
      <c r="BT30" s="80">
        <f t="shared" si="44"/>
        <v>0.75402317609092906</v>
      </c>
      <c r="BU30" s="80">
        <f t="shared" si="54"/>
        <v>0.33667360135289826</v>
      </c>
      <c r="BV30" s="80">
        <f t="shared" si="45"/>
        <v>71.475906569300705</v>
      </c>
      <c r="BW30" s="207">
        <f t="shared" si="46"/>
        <v>1009.4173901207736</v>
      </c>
      <c r="BX30" s="207"/>
      <c r="BY30" s="207">
        <f t="shared" si="55"/>
        <v>1034.363324409665</v>
      </c>
      <c r="BZ30" s="207">
        <f t="shared" si="57"/>
        <v>640.38686811297805</v>
      </c>
      <c r="CA30" s="207"/>
      <c r="CB30" s="207">
        <f t="shared" si="56"/>
        <v>3967.5904664602467</v>
      </c>
      <c r="CC30" s="69"/>
      <c r="CD30" s="69"/>
      <c r="CE30" s="84">
        <v>204.16</v>
      </c>
      <c r="CF30" s="69">
        <f t="shared" si="47"/>
        <v>84.997233001497875</v>
      </c>
      <c r="CG30" s="60">
        <f t="shared" si="48"/>
        <v>254.67489476662055</v>
      </c>
    </row>
    <row r="31" spans="1:85" x14ac:dyDescent="0.25">
      <c r="A31" s="61">
        <v>15.8</v>
      </c>
      <c r="B31" s="61">
        <v>17.399999999999999</v>
      </c>
      <c r="C31" s="60">
        <f t="shared" si="0"/>
        <v>17400</v>
      </c>
      <c r="D31" s="60">
        <f t="shared" si="23"/>
        <v>17400</v>
      </c>
      <c r="E31" s="62">
        <f t="shared" si="24"/>
        <v>80.955649553343335</v>
      </c>
      <c r="F31" s="63">
        <f t="shared" si="25"/>
        <v>80.955649553343335</v>
      </c>
      <c r="G31" s="64">
        <v>58</v>
      </c>
      <c r="H31" s="65"/>
      <c r="I31" s="66">
        <f t="shared" si="26"/>
        <v>17.4116</v>
      </c>
      <c r="J31" s="60">
        <f t="shared" si="27"/>
        <v>17411.599999999999</v>
      </c>
      <c r="K31" s="65">
        <f t="shared" si="28"/>
        <v>0.46526235375484676</v>
      </c>
      <c r="L31" s="67">
        <f t="shared" si="29"/>
        <v>0.46526235375484676</v>
      </c>
      <c r="M31" s="65">
        <f t="shared" si="30"/>
        <v>19.852157040505567</v>
      </c>
      <c r="N31" s="68">
        <f t="shared" si="1"/>
        <v>18.609267362762459</v>
      </c>
      <c r="O31" s="69">
        <v>19.14</v>
      </c>
      <c r="P31" s="65">
        <f t="shared" si="31"/>
        <v>285.38130000000001</v>
      </c>
      <c r="Q31" s="65">
        <f t="shared" si="2"/>
        <v>58.000000000000007</v>
      </c>
      <c r="R31" s="68">
        <f t="shared" si="3"/>
        <v>227.38130000000001</v>
      </c>
      <c r="S31" s="69">
        <f t="shared" si="4"/>
        <v>115.39098370497845</v>
      </c>
      <c r="T31" s="60">
        <f t="shared" si="5"/>
        <v>75.268365076635575</v>
      </c>
      <c r="U31" s="69">
        <f t="shared" si="6"/>
        <v>0.47302046848022</v>
      </c>
      <c r="V31" s="66">
        <f t="shared" si="7"/>
        <v>-4.1488594079445001E-19</v>
      </c>
      <c r="W31" s="69">
        <f t="shared" si="8"/>
        <v>0</v>
      </c>
      <c r="X31" s="70">
        <v>0</v>
      </c>
      <c r="Y31" s="71"/>
      <c r="Z31" s="72">
        <v>1.71</v>
      </c>
      <c r="AA31" s="72">
        <v>6</v>
      </c>
      <c r="AB31" s="74">
        <v>102.46</v>
      </c>
      <c r="AC31" s="73">
        <f t="shared" si="32"/>
        <v>6.3063435022878367E-2</v>
      </c>
      <c r="AD31" s="74"/>
      <c r="AE31" s="60">
        <f t="shared" si="9"/>
        <v>227.50268613640773</v>
      </c>
      <c r="AF31" s="60">
        <f t="shared" si="10"/>
        <v>245.19976281318782</v>
      </c>
      <c r="AG31" s="60">
        <f t="shared" si="11"/>
        <v>251.72798592019487</v>
      </c>
      <c r="AH31" s="60">
        <v>262.77</v>
      </c>
      <c r="AI31" s="62"/>
      <c r="AJ31" s="69">
        <f t="shared" si="12"/>
        <v>129.64700931151859</v>
      </c>
      <c r="AK31" s="69">
        <f t="shared" si="13"/>
        <v>311.15282234764459</v>
      </c>
      <c r="AL31" s="70">
        <f t="shared" si="14"/>
        <v>7.5700895558176304</v>
      </c>
      <c r="AM31" s="74">
        <f t="shared" si="15"/>
        <v>243.79050163329461</v>
      </c>
      <c r="AN31" s="70">
        <f t="shared" si="16"/>
        <v>-3.1248952124035715E-17</v>
      </c>
      <c r="AO31" s="70">
        <f t="shared" si="17"/>
        <v>1.1825172379331368</v>
      </c>
      <c r="AP31" s="75">
        <f t="shared" si="33"/>
        <v>32.582943211886828</v>
      </c>
      <c r="AQ31" s="76"/>
      <c r="AR31" s="60">
        <f t="shared" si="34"/>
        <v>0</v>
      </c>
      <c r="AS31" s="60">
        <f t="shared" si="18"/>
        <v>0</v>
      </c>
      <c r="AT31" s="60">
        <f t="shared" si="19"/>
        <v>437.08242646134647</v>
      </c>
      <c r="AU31" s="60">
        <f t="shared" si="35"/>
        <v>0</v>
      </c>
      <c r="AV31" s="60">
        <f t="shared" si="36"/>
        <v>0</v>
      </c>
      <c r="AW31" s="62"/>
      <c r="AX31" s="77"/>
      <c r="AY31" s="69">
        <f t="shared" si="20"/>
        <v>1.92224438184383</v>
      </c>
      <c r="AZ31" s="78">
        <f t="shared" si="37"/>
        <v>1.1894494766654808</v>
      </c>
      <c r="BA31" s="78">
        <f t="shared" si="21"/>
        <v>0</v>
      </c>
      <c r="BB31" s="78">
        <f t="shared" si="38"/>
        <v>0</v>
      </c>
      <c r="BC31" s="78" t="b">
        <f t="shared" si="39"/>
        <v>0</v>
      </c>
      <c r="BD31" s="78">
        <v>0</v>
      </c>
      <c r="BE31" s="60"/>
      <c r="BF31" s="158">
        <v>0</v>
      </c>
      <c r="BG31" s="60"/>
      <c r="BH31" s="65" t="b">
        <f t="shared" si="40"/>
        <v>0</v>
      </c>
      <c r="BI31" s="69">
        <f t="shared" si="22"/>
        <v>52.297699000000001</v>
      </c>
      <c r="BJ31" s="69">
        <f t="shared" si="41"/>
        <v>91.055582647082304</v>
      </c>
      <c r="BK31" s="69">
        <f t="shared" si="42"/>
        <v>158.53697752934855</v>
      </c>
      <c r="BL31" s="205">
        <f t="shared" si="49"/>
        <v>59.755142701776734</v>
      </c>
      <c r="BM31" s="160">
        <f t="shared" si="50"/>
        <v>40.283890632877515</v>
      </c>
      <c r="BN31" s="79"/>
      <c r="BO31" s="60">
        <f t="shared" si="51"/>
        <v>37.283890632877515</v>
      </c>
      <c r="BP31" s="65">
        <f t="shared" si="52"/>
        <v>0.60576471980196267</v>
      </c>
      <c r="BQ31" s="65">
        <f t="shared" si="53"/>
        <v>1.5180581243924967</v>
      </c>
      <c r="BR31" s="65"/>
      <c r="BS31" s="80">
        <f t="shared" si="43"/>
        <v>0.60576471980196267</v>
      </c>
      <c r="BT31" s="80">
        <f t="shared" si="44"/>
        <v>0.76135162110090959</v>
      </c>
      <c r="BU31" s="80">
        <f t="shared" si="54"/>
        <v>0.33341314021207369</v>
      </c>
      <c r="BV31" s="80">
        <f t="shared" si="45"/>
        <v>75.811913258503594</v>
      </c>
      <c r="BW31" s="207">
        <f t="shared" si="46"/>
        <v>1249.014118902081</v>
      </c>
      <c r="BX31" s="207"/>
      <c r="BY31" s="207">
        <f t="shared" si="55"/>
        <v>794.76659562835766</v>
      </c>
      <c r="BZ31" s="207">
        <f t="shared" si="57"/>
        <v>899.6226730239008</v>
      </c>
      <c r="CA31" s="207"/>
      <c r="CB31" s="207">
        <f t="shared" si="56"/>
        <v>3708.3546615493237</v>
      </c>
      <c r="CC31" s="69"/>
      <c r="CD31" s="69"/>
      <c r="CE31" s="84">
        <v>214.95</v>
      </c>
      <c r="CF31" s="69">
        <f t="shared" si="47"/>
        <v>92.875274988371189</v>
      </c>
      <c r="CG31" s="60">
        <f t="shared" si="48"/>
        <v>272.76028327857642</v>
      </c>
    </row>
    <row r="32" spans="1:85" x14ac:dyDescent="0.25">
      <c r="A32" s="61">
        <v>17.32</v>
      </c>
      <c r="B32" s="61">
        <v>14.4</v>
      </c>
      <c r="C32" s="60">
        <f t="shared" si="0"/>
        <v>14400</v>
      </c>
      <c r="D32" s="60">
        <f t="shared" si="23"/>
        <v>14400</v>
      </c>
      <c r="E32" s="62">
        <f t="shared" si="24"/>
        <v>74.346943950496254</v>
      </c>
      <c r="F32" s="63">
        <f t="shared" si="25"/>
        <v>74.346943950496254</v>
      </c>
      <c r="G32" s="64">
        <v>73.2</v>
      </c>
      <c r="H32" s="65"/>
      <c r="I32" s="66">
        <f t="shared" si="26"/>
        <v>14.41464</v>
      </c>
      <c r="J32" s="60">
        <f t="shared" si="27"/>
        <v>14414.640000000001</v>
      </c>
      <c r="K32" s="65">
        <f t="shared" si="28"/>
        <v>0.51629822187844621</v>
      </c>
      <c r="L32" s="67">
        <f t="shared" si="29"/>
        <v>0.51629822187844621</v>
      </c>
      <c r="M32" s="65">
        <f t="shared" si="30"/>
        <v>19.627217366718426</v>
      </c>
      <c r="N32" s="68">
        <f t="shared" si="1"/>
        <v>18.483155049291323</v>
      </c>
      <c r="O32" s="69">
        <v>18.96</v>
      </c>
      <c r="P32" s="65">
        <f t="shared" si="31"/>
        <v>314.20049999999998</v>
      </c>
      <c r="Q32" s="65">
        <f t="shared" si="2"/>
        <v>73.2</v>
      </c>
      <c r="R32" s="68">
        <f t="shared" si="3"/>
        <v>241.00049999999999</v>
      </c>
      <c r="S32" s="69">
        <f t="shared" si="4"/>
        <v>92.758457979302776</v>
      </c>
      <c r="T32" s="60">
        <f t="shared" si="5"/>
        <v>58.447179570166867</v>
      </c>
      <c r="U32" s="69">
        <f t="shared" si="6"/>
        <v>0.52781486738112571</v>
      </c>
      <c r="V32" s="66">
        <f t="shared" si="7"/>
        <v>0</v>
      </c>
      <c r="W32" s="69">
        <f t="shared" si="8"/>
        <v>0</v>
      </c>
      <c r="X32" s="70">
        <v>0</v>
      </c>
      <c r="Y32" s="71"/>
      <c r="Z32" s="72">
        <v>1.84</v>
      </c>
      <c r="AA32" s="72">
        <v>6</v>
      </c>
      <c r="AB32" s="74">
        <v>77.510000000000005</v>
      </c>
      <c r="AC32" s="73">
        <f t="shared" si="32"/>
        <v>8.9968495492585981E-2</v>
      </c>
      <c r="AD32" s="74"/>
      <c r="AE32" s="60">
        <f t="shared" si="9"/>
        <v>208.16351189963464</v>
      </c>
      <c r="AF32" s="60">
        <f t="shared" si="10"/>
        <v>240.80605882741202</v>
      </c>
      <c r="AG32" s="60">
        <f t="shared" si="11"/>
        <v>248.38069470650075</v>
      </c>
      <c r="AH32" s="60">
        <v>259.61</v>
      </c>
      <c r="AI32" s="62"/>
      <c r="AJ32" s="69">
        <f t="shared" si="12"/>
        <v>125.35745736954959</v>
      </c>
      <c r="AK32" s="69">
        <f t="shared" si="13"/>
        <v>300.85789768691899</v>
      </c>
      <c r="AL32" s="70">
        <f t="shared" si="14"/>
        <v>8.89032270019311</v>
      </c>
      <c r="AM32" s="74">
        <f t="shared" si="15"/>
        <v>232.23936101690973</v>
      </c>
      <c r="AN32" s="70">
        <f t="shared" si="16"/>
        <v>0</v>
      </c>
      <c r="AO32" s="70">
        <f t="shared" si="17"/>
        <v>1.1083718543258294</v>
      </c>
      <c r="AP32" s="75">
        <f t="shared" si="33"/>
        <v>28.235294117647062</v>
      </c>
      <c r="AQ32" s="76"/>
      <c r="AR32" s="60">
        <f t="shared" si="34"/>
        <v>0</v>
      </c>
      <c r="AS32" s="60">
        <f t="shared" si="18"/>
        <v>0</v>
      </c>
      <c r="AT32" s="60">
        <f t="shared" si="19"/>
        <v>440.74682845542952</v>
      </c>
      <c r="AU32" s="60">
        <f t="shared" si="35"/>
        <v>0</v>
      </c>
      <c r="AV32" s="60">
        <f t="shared" si="36"/>
        <v>0</v>
      </c>
      <c r="AW32" s="62"/>
      <c r="AX32" s="77"/>
      <c r="AY32" s="69">
        <f t="shared" si="20"/>
        <v>1.8288212201029854</v>
      </c>
      <c r="AZ32" s="78">
        <f t="shared" si="37"/>
        <v>1.1927531332368562</v>
      </c>
      <c r="BA32" s="78">
        <f t="shared" si="21"/>
        <v>0</v>
      </c>
      <c r="BB32" s="78">
        <f t="shared" si="38"/>
        <v>0</v>
      </c>
      <c r="BC32" s="78" t="b">
        <f t="shared" si="39"/>
        <v>0</v>
      </c>
      <c r="BD32" s="78">
        <v>0</v>
      </c>
      <c r="BE32" s="60"/>
      <c r="BF32" s="158">
        <v>0</v>
      </c>
      <c r="BG32" s="60"/>
      <c r="BH32" s="65" t="b">
        <f t="shared" si="40"/>
        <v>0</v>
      </c>
      <c r="BI32" s="69">
        <f t="shared" si="22"/>
        <v>55.430115000000001</v>
      </c>
      <c r="BJ32" s="69">
        <f t="shared" si="41"/>
        <v>96.509435673637881</v>
      </c>
      <c r="BK32" s="69">
        <f t="shared" si="42"/>
        <v>168.03268717815303</v>
      </c>
      <c r="BL32" s="205">
        <f t="shared" si="49"/>
        <v>53.903970211301441</v>
      </c>
      <c r="BM32" s="160">
        <f t="shared" si="50"/>
        <v>39.240888723248688</v>
      </c>
      <c r="BN32" s="79"/>
      <c r="BO32" s="60">
        <f t="shared" si="51"/>
        <v>36.240888723248688</v>
      </c>
      <c r="BP32" s="65">
        <f t="shared" si="52"/>
        <v>0.59118139863249741</v>
      </c>
      <c r="BQ32" s="65">
        <f t="shared" si="53"/>
        <v>1.4725427600821741</v>
      </c>
      <c r="BR32" s="65"/>
      <c r="BS32" s="80">
        <f t="shared" si="43"/>
        <v>0.59118139863249741</v>
      </c>
      <c r="BT32" s="80">
        <f t="shared" si="44"/>
        <v>0.73298584863048299</v>
      </c>
      <c r="BU32" s="80">
        <f t="shared" si="54"/>
        <v>0.33256880418930623</v>
      </c>
      <c r="BV32" s="80">
        <f t="shared" si="45"/>
        <v>80.149248094024898</v>
      </c>
      <c r="BW32" s="208">
        <f t="shared" si="46"/>
        <v>1482.3612809970098</v>
      </c>
      <c r="BX32" s="208">
        <f>0.61^2*0.7854*60*BX34</f>
        <v>561.4194335334289</v>
      </c>
      <c r="BY32" s="207">
        <f t="shared" si="55"/>
        <v>561.4194335334289</v>
      </c>
      <c r="BZ32" s="207">
        <f t="shared" si="57"/>
        <v>1152.0966516839876</v>
      </c>
      <c r="CA32" s="207"/>
      <c r="CB32" s="207">
        <f t="shared" si="56"/>
        <v>3455.8806828892371</v>
      </c>
      <c r="CC32" s="69"/>
      <c r="CD32" s="69"/>
      <c r="CE32" s="84">
        <v>207.88</v>
      </c>
      <c r="CF32" s="69">
        <f t="shared" si="47"/>
        <v>76.480306838479493</v>
      </c>
      <c r="CG32" s="60">
        <f t="shared" si="48"/>
        <v>204.01130657740515</v>
      </c>
    </row>
    <row r="33" spans="1:85" x14ac:dyDescent="0.25">
      <c r="A33" s="61">
        <v>18.71</v>
      </c>
      <c r="B33" s="61">
        <v>21.5</v>
      </c>
      <c r="C33" s="60">
        <f t="shared" si="0"/>
        <v>21500</v>
      </c>
      <c r="D33" s="60">
        <f t="shared" si="23"/>
        <v>20000</v>
      </c>
      <c r="E33" s="62">
        <f t="shared" si="24"/>
        <v>89.042492209700143</v>
      </c>
      <c r="F33" s="63">
        <f t="shared" si="25"/>
        <v>89.042492209700143</v>
      </c>
      <c r="G33" s="64">
        <v>87.1</v>
      </c>
      <c r="H33" s="65"/>
      <c r="I33" s="66">
        <f>B33+(1-B$6)*G33/1000</f>
        <v>21.517420000000001</v>
      </c>
      <c r="J33" s="60">
        <f t="shared" si="27"/>
        <v>21517.420000000002</v>
      </c>
      <c r="K33" s="65">
        <f t="shared" si="28"/>
        <v>0.41415112655674485</v>
      </c>
      <c r="L33" s="67">
        <f t="shared" si="29"/>
        <v>0.41415112655674485</v>
      </c>
      <c r="M33" s="65">
        <f t="shared" si="30"/>
        <v>20.186680371300696</v>
      </c>
      <c r="N33" s="68">
        <f t="shared" si="1"/>
        <v>18.750422541858939</v>
      </c>
      <c r="O33" s="69">
        <v>19.329999999999998</v>
      </c>
      <c r="P33" s="65">
        <f t="shared" si="31"/>
        <v>341.06919999999997</v>
      </c>
      <c r="Q33" s="65">
        <f t="shared" si="2"/>
        <v>87.100000000000009</v>
      </c>
      <c r="R33" s="68">
        <f t="shared" si="3"/>
        <v>253.96919999999994</v>
      </c>
      <c r="S33" s="69">
        <f t="shared" si="4"/>
        <v>134.91117800678467</v>
      </c>
      <c r="T33" s="60">
        <f t="shared" si="5"/>
        <v>83.31297968415069</v>
      </c>
      <c r="U33" s="69">
        <f t="shared" si="6"/>
        <v>0.42082699287291092</v>
      </c>
      <c r="V33" s="66">
        <f t="shared" si="7"/>
        <v>-6.7107193535923119E-19</v>
      </c>
      <c r="W33" s="69">
        <f t="shared" si="8"/>
        <v>0</v>
      </c>
      <c r="X33" s="70">
        <v>0</v>
      </c>
      <c r="Y33" s="71"/>
      <c r="Z33" s="72">
        <v>1.63</v>
      </c>
      <c r="AA33" s="72">
        <v>6</v>
      </c>
      <c r="AB33" s="74">
        <v>120.36</v>
      </c>
      <c r="AC33" s="73">
        <f t="shared" si="32"/>
        <v>4.8634302163726446E-2</v>
      </c>
      <c r="AD33" s="74"/>
      <c r="AE33" s="60">
        <f t="shared" si="9"/>
        <v>250.52464066761095</v>
      </c>
      <c r="AF33" s="60">
        <f t="shared" si="10"/>
        <v>250.11216006708827</v>
      </c>
      <c r="AG33" s="60">
        <f t="shared" si="11"/>
        <v>255.20450663443964</v>
      </c>
      <c r="AH33" s="60">
        <v>275.27</v>
      </c>
      <c r="AI33" s="62"/>
      <c r="AJ33" s="69">
        <f t="shared" si="12"/>
        <v>143.68738040380165</v>
      </c>
      <c r="AK33" s="69">
        <f t="shared" si="13"/>
        <v>344.84971296912397</v>
      </c>
      <c r="AL33" s="70">
        <f t="shared" si="14"/>
        <v>6.7852757900006857</v>
      </c>
      <c r="AM33" s="74">
        <f t="shared" si="15"/>
        <v>246.56370008610563</v>
      </c>
      <c r="AN33" s="70">
        <f t="shared" si="16"/>
        <v>-5.5955032008613669E-17</v>
      </c>
      <c r="AO33" s="70">
        <f t="shared" si="17"/>
        <v>1.2004955803045896</v>
      </c>
      <c r="AP33" s="75">
        <f t="shared" si="33"/>
        <v>39.17607447019212</v>
      </c>
      <c r="AQ33" s="76"/>
      <c r="AR33" s="60">
        <f t="shared" si="34"/>
        <v>0</v>
      </c>
      <c r="AS33" s="60">
        <f t="shared" si="18"/>
        <v>0</v>
      </c>
      <c r="AT33" s="60">
        <f t="shared" si="19"/>
        <v>480.92795396539663</v>
      </c>
      <c r="AU33" s="60">
        <f t="shared" si="35"/>
        <v>0</v>
      </c>
      <c r="AV33" s="60">
        <f t="shared" si="36"/>
        <v>0</v>
      </c>
      <c r="AW33" s="62"/>
      <c r="AX33" s="77"/>
      <c r="AY33" s="69">
        <f t="shared" si="20"/>
        <v>1.8936467649045503</v>
      </c>
      <c r="AZ33" s="78">
        <f t="shared" si="37"/>
        <v>1.1517094680243944</v>
      </c>
      <c r="BA33" s="78">
        <f t="shared" si="21"/>
        <v>0</v>
      </c>
      <c r="BB33" s="78">
        <f t="shared" si="38"/>
        <v>0</v>
      </c>
      <c r="BC33" s="78" t="b">
        <f t="shared" si="39"/>
        <v>0</v>
      </c>
      <c r="BD33" s="78">
        <v>0</v>
      </c>
      <c r="BE33" s="60"/>
      <c r="BF33" s="158">
        <v>0</v>
      </c>
      <c r="BG33" s="60"/>
      <c r="BH33" s="65" t="b">
        <f t="shared" si="40"/>
        <v>0</v>
      </c>
      <c r="BI33" s="69">
        <f t="shared" si="22"/>
        <v>58.412915999999989</v>
      </c>
      <c r="BJ33" s="69">
        <f t="shared" si="41"/>
        <v>101.70279385513834</v>
      </c>
      <c r="BK33" s="69">
        <f t="shared" si="42"/>
        <v>177.07484895876055</v>
      </c>
      <c r="BL33" s="205">
        <f t="shared" si="49"/>
        <v>63.943725448427593</v>
      </c>
      <c r="BM33" s="160">
        <f t="shared" si="50"/>
        <v>41.030527278867147</v>
      </c>
      <c r="BN33" s="79"/>
      <c r="BO33" s="60">
        <f t="shared" si="51"/>
        <v>38.030527278867147</v>
      </c>
      <c r="BP33" s="65">
        <f t="shared" si="52"/>
        <v>0.61608124125311359</v>
      </c>
      <c r="BQ33" s="65">
        <f t="shared" si="53"/>
        <v>1.5505928773603639</v>
      </c>
      <c r="BR33" s="65"/>
      <c r="BS33" s="80">
        <f t="shared" si="43"/>
        <v>0.61608124125311359</v>
      </c>
      <c r="BT33" s="80">
        <f t="shared" si="44"/>
        <v>0.78214401134074252</v>
      </c>
      <c r="BU33" s="80">
        <f t="shared" si="54"/>
        <v>0.32758068749088731</v>
      </c>
      <c r="BV33" s="80">
        <f t="shared" si="45"/>
        <v>83.195405137510633</v>
      </c>
      <c r="BW33" s="207">
        <f t="shared" si="46"/>
        <v>1703.861226807549</v>
      </c>
      <c r="BX33" s="207"/>
      <c r="BY33" s="207"/>
      <c r="BZ33" s="207">
        <f t="shared" si="57"/>
        <v>1391.7523307576857</v>
      </c>
      <c r="CA33" s="207"/>
      <c r="CB33" s="207">
        <f t="shared" si="56"/>
        <v>3216.2250038155389</v>
      </c>
      <c r="CC33" s="69"/>
      <c r="CD33" s="69"/>
      <c r="CE33" s="84">
        <v>238.24</v>
      </c>
      <c r="CF33" s="69">
        <f t="shared" si="47"/>
        <v>114.58779469658137</v>
      </c>
      <c r="CG33" s="60">
        <f t="shared" si="48"/>
        <v>331.72129932801926</v>
      </c>
    </row>
    <row r="34" spans="1:85" x14ac:dyDescent="0.25">
      <c r="A34" s="61">
        <v>20.09</v>
      </c>
      <c r="B34" s="61">
        <v>21.6</v>
      </c>
      <c r="C34" s="60">
        <f t="shared" si="0"/>
        <v>21600</v>
      </c>
      <c r="D34" s="60">
        <f t="shared" si="23"/>
        <v>20000</v>
      </c>
      <c r="E34" s="62">
        <f t="shared" si="24"/>
        <v>89.228622410120067</v>
      </c>
      <c r="F34" s="63">
        <f t="shared" si="25"/>
        <v>89.228622410120067</v>
      </c>
      <c r="G34" s="64">
        <v>100.9</v>
      </c>
      <c r="H34" s="65"/>
      <c r="I34" s="66">
        <f t="shared" si="26"/>
        <v>21.620180000000001</v>
      </c>
      <c r="J34" s="60">
        <f t="shared" si="27"/>
        <v>21620.18</v>
      </c>
      <c r="K34" s="65">
        <f t="shared" si="28"/>
        <v>0.41309547412092623</v>
      </c>
      <c r="L34" s="67">
        <f t="shared" si="29"/>
        <v>0.41309547412092623</v>
      </c>
      <c r="M34" s="65">
        <f t="shared" si="30"/>
        <v>20.209720662622722</v>
      </c>
      <c r="N34" s="68">
        <f t="shared" si="1"/>
        <v>18.753520047529015</v>
      </c>
      <c r="O34" s="69">
        <v>19.329999999999998</v>
      </c>
      <c r="P34" s="65">
        <f t="shared" si="31"/>
        <v>367.74459999999993</v>
      </c>
      <c r="Q34" s="65">
        <f t="shared" si="2"/>
        <v>100.9</v>
      </c>
      <c r="R34" s="68">
        <f t="shared" si="3"/>
        <v>266.8445999999999</v>
      </c>
      <c r="S34" s="69">
        <f t="shared" si="4"/>
        <v>132.22833878718967</v>
      </c>
      <c r="T34" s="60">
        <f t="shared" si="5"/>
        <v>79.567866091350581</v>
      </c>
      <c r="U34" s="69">
        <f t="shared" si="6"/>
        <v>0.42025032540876489</v>
      </c>
      <c r="V34" s="66">
        <f t="shared" si="7"/>
        <v>0</v>
      </c>
      <c r="W34" s="69">
        <f t="shared" si="8"/>
        <v>0</v>
      </c>
      <c r="X34" s="70">
        <v>0</v>
      </c>
      <c r="Y34" s="71"/>
      <c r="Z34" s="72">
        <v>1.64</v>
      </c>
      <c r="AA34" s="72">
        <v>6</v>
      </c>
      <c r="AB34" s="74">
        <v>115.92</v>
      </c>
      <c r="AC34" s="73">
        <f t="shared" si="32"/>
        <v>5.0353549130268814E-2</v>
      </c>
      <c r="AD34" s="74"/>
      <c r="AE34" s="60">
        <f t="shared" si="9"/>
        <v>250.74934456539594</v>
      </c>
      <c r="AF34" s="60">
        <f t="shared" si="10"/>
        <v>250.2198975365288</v>
      </c>
      <c r="AG34" s="60">
        <f t="shared" si="11"/>
        <v>255.28425292773872</v>
      </c>
      <c r="AH34" s="60">
        <v>278.07</v>
      </c>
      <c r="AI34" s="62"/>
      <c r="AJ34" s="69">
        <f t="shared" si="12"/>
        <v>146.62537476889767</v>
      </c>
      <c r="AK34" s="69">
        <f t="shared" si="13"/>
        <v>351.90089944535441</v>
      </c>
      <c r="AL34" s="70">
        <f t="shared" si="14"/>
        <v>6.8992269360761194</v>
      </c>
      <c r="AM34" s="74">
        <f t="shared" si="15"/>
        <v>243.73573633992518</v>
      </c>
      <c r="AN34" s="70">
        <f t="shared" si="16"/>
        <v>0</v>
      </c>
      <c r="AO34" s="70">
        <f t="shared" si="17"/>
        <v>1.1821628853086481</v>
      </c>
      <c r="AP34" s="75">
        <f t="shared" si="33"/>
        <v>39.491255961844189</v>
      </c>
      <c r="AQ34" s="76"/>
      <c r="AR34" s="60">
        <f t="shared" si="34"/>
        <v>0</v>
      </c>
      <c r="AS34" s="60">
        <f t="shared" si="18"/>
        <v>0</v>
      </c>
      <c r="AT34" s="60">
        <f t="shared" si="19"/>
        <v>495.79526918042342</v>
      </c>
      <c r="AU34" s="60">
        <f t="shared" si="35"/>
        <v>0</v>
      </c>
      <c r="AV34" s="60">
        <f t="shared" si="36"/>
        <v>0</v>
      </c>
      <c r="AW34" s="62"/>
      <c r="AX34" s="77"/>
      <c r="AY34" s="69">
        <f t="shared" si="20"/>
        <v>1.8579925139216742</v>
      </c>
      <c r="AZ34" s="78">
        <f t="shared" si="37"/>
        <v>1.1412271546422319</v>
      </c>
      <c r="BA34" s="78">
        <f t="shared" si="21"/>
        <v>0</v>
      </c>
      <c r="BB34" s="78">
        <f t="shared" si="38"/>
        <v>0</v>
      </c>
      <c r="BC34" s="78" t="b">
        <f t="shared" si="39"/>
        <v>0</v>
      </c>
      <c r="BD34" s="78">
        <v>0</v>
      </c>
      <c r="BE34" s="60"/>
      <c r="BF34" s="158">
        <v>0</v>
      </c>
      <c r="BG34" s="60"/>
      <c r="BH34" s="65" t="b">
        <f t="shared" si="40"/>
        <v>0</v>
      </c>
      <c r="BI34" s="69">
        <f t="shared" si="22"/>
        <v>61.374257999999976</v>
      </c>
      <c r="BJ34" s="69">
        <f t="shared" si="41"/>
        <v>106.85878974756326</v>
      </c>
      <c r="BK34" s="69">
        <f t="shared" si="42"/>
        <v>186.05195921576657</v>
      </c>
      <c r="BL34" s="205">
        <f t="shared" si="49"/>
        <v>63.405411167243386</v>
      </c>
      <c r="BM34" s="160">
        <f t="shared" si="50"/>
        <v>40.934569960198189</v>
      </c>
      <c r="BN34" s="79"/>
      <c r="BO34" s="60">
        <f t="shared" si="51"/>
        <v>37.934569960198189</v>
      </c>
      <c r="BP34" s="65">
        <f t="shared" si="52"/>
        <v>0.61476118973667804</v>
      </c>
      <c r="BQ34" s="65">
        <f t="shared" si="53"/>
        <v>1.5464141881931157</v>
      </c>
      <c r="BR34" s="65"/>
      <c r="BS34" s="80">
        <f t="shared" si="43"/>
        <v>0.61476118973667804</v>
      </c>
      <c r="BT34" s="80">
        <f t="shared" si="44"/>
        <v>0.77944822890277954</v>
      </c>
      <c r="BU34" s="80">
        <f t="shared" si="54"/>
        <v>0.32567726783657819</v>
      </c>
      <c r="BV34" s="80">
        <f t="shared" si="45"/>
        <v>86.905220264944546</v>
      </c>
      <c r="BW34" s="207">
        <f t="shared" si="46"/>
        <v>1933.5736240833039</v>
      </c>
      <c r="BX34" s="207">
        <f>AVERAGE(AP29:AP34)</f>
        <v>32.017367750517366</v>
      </c>
      <c r="BY34" s="207"/>
      <c r="BZ34" s="207">
        <f t="shared" si="57"/>
        <v>1640.2936130560436</v>
      </c>
      <c r="CA34" s="207"/>
      <c r="CB34" s="207">
        <f t="shared" si="56"/>
        <v>2967.6837215171809</v>
      </c>
      <c r="CC34" s="69"/>
      <c r="CD34" s="69"/>
      <c r="CE34" s="84">
        <v>243.12</v>
      </c>
      <c r="CF34" s="69">
        <f t="shared" si="47"/>
        <v>114.90214904044645</v>
      </c>
      <c r="CG34" s="60">
        <f t="shared" si="48"/>
        <v>322.40687753188956</v>
      </c>
    </row>
    <row r="35" spans="1:85" x14ac:dyDescent="0.25">
      <c r="A35" s="61">
        <v>21.7</v>
      </c>
      <c r="B35" s="61">
        <v>14</v>
      </c>
      <c r="C35" s="60">
        <f t="shared" si="0"/>
        <v>14000</v>
      </c>
      <c r="D35" s="60">
        <f t="shared" si="23"/>
        <v>14000</v>
      </c>
      <c r="E35" s="62">
        <f t="shared" si="24"/>
        <v>73.410404324757437</v>
      </c>
      <c r="F35" s="63">
        <f t="shared" si="25"/>
        <v>73.410404324757437</v>
      </c>
      <c r="G35" s="64">
        <v>117</v>
      </c>
      <c r="H35" s="65"/>
      <c r="I35" s="66">
        <f t="shared" si="26"/>
        <v>14.023400000000001</v>
      </c>
      <c r="J35" s="60">
        <f t="shared" si="27"/>
        <v>14023.4</v>
      </c>
      <c r="K35" s="65">
        <f t="shared" si="28"/>
        <v>0.5243600308911246</v>
      </c>
      <c r="L35" s="67">
        <f t="shared" si="29"/>
        <v>0.5243600308911246</v>
      </c>
      <c r="M35" s="65">
        <f t="shared" si="30"/>
        <v>19.649447416341935</v>
      </c>
      <c r="N35" s="68">
        <f t="shared" si="1"/>
        <v>18.464393662704918</v>
      </c>
      <c r="O35" s="69">
        <v>18.940000000000001</v>
      </c>
      <c r="P35" s="65">
        <f t="shared" si="31"/>
        <v>398.23799999999994</v>
      </c>
      <c r="Q35" s="65">
        <f t="shared" si="2"/>
        <v>117</v>
      </c>
      <c r="R35" s="68">
        <f t="shared" si="3"/>
        <v>281.23799999999994</v>
      </c>
      <c r="S35" s="69">
        <f t="shared" si="4"/>
        <v>83.481652120901188</v>
      </c>
      <c r="T35" s="60">
        <f t="shared" si="5"/>
        <v>48.363883970160515</v>
      </c>
      <c r="U35" s="69">
        <f t="shared" si="6"/>
        <v>0.53971246022947195</v>
      </c>
      <c r="V35" s="66">
        <f t="shared" si="7"/>
        <v>0</v>
      </c>
      <c r="W35" s="69">
        <f t="shared" si="8"/>
        <v>0</v>
      </c>
      <c r="X35" s="70">
        <v>0</v>
      </c>
      <c r="Y35" s="71"/>
      <c r="Z35" s="72">
        <v>1.91</v>
      </c>
      <c r="AA35" s="72">
        <v>6</v>
      </c>
      <c r="AB35" s="74">
        <v>64.099999999999994</v>
      </c>
      <c r="AC35" s="73">
        <f t="shared" si="32"/>
        <v>0.10634960224592195</v>
      </c>
      <c r="AD35" s="74"/>
      <c r="AE35" s="60">
        <f t="shared" si="9"/>
        <v>204.69694473530498</v>
      </c>
      <c r="AF35" s="60">
        <f t="shared" si="10"/>
        <v>240.15200478735858</v>
      </c>
      <c r="AG35" s="60">
        <f t="shared" si="11"/>
        <v>247.89652744335507</v>
      </c>
      <c r="AH35" s="60">
        <v>267.93</v>
      </c>
      <c r="AI35" s="62"/>
      <c r="AJ35" s="69">
        <f t="shared" si="12"/>
        <v>133.38029395498862</v>
      </c>
      <c r="AK35" s="69">
        <f t="shared" si="13"/>
        <v>320.11270549197269</v>
      </c>
      <c r="AL35" s="70">
        <f t="shared" si="14"/>
        <v>9.789262979404473</v>
      </c>
      <c r="AM35" s="74">
        <f t="shared" si="15"/>
        <v>221.76526190594231</v>
      </c>
      <c r="AN35" s="70">
        <f t="shared" si="16"/>
        <v>0</v>
      </c>
      <c r="AO35" s="70">
        <f t="shared" si="17"/>
        <v>1.042195148377469</v>
      </c>
      <c r="AP35" s="75">
        <f t="shared" si="33"/>
        <v>28.165318171878411</v>
      </c>
      <c r="AQ35" s="76"/>
      <c r="AR35" s="60">
        <f t="shared" si="34"/>
        <v>0</v>
      </c>
      <c r="AS35" s="60">
        <f t="shared" si="18"/>
        <v>0</v>
      </c>
      <c r="AT35" s="60">
        <f t="shared" si="19"/>
        <v>484.42971473140682</v>
      </c>
      <c r="AU35" s="60">
        <f t="shared" si="35"/>
        <v>0</v>
      </c>
      <c r="AV35" s="60">
        <f t="shared" si="36"/>
        <v>0</v>
      </c>
      <c r="AW35" s="62"/>
      <c r="AX35" s="77"/>
      <c r="AY35" s="69">
        <f t="shared" si="20"/>
        <v>1.7224902564070534</v>
      </c>
      <c r="AZ35" s="78">
        <f t="shared" si="37"/>
        <v>1.1634226731542641</v>
      </c>
      <c r="BA35" s="78">
        <f t="shared" si="21"/>
        <v>0</v>
      </c>
      <c r="BB35" s="78">
        <f t="shared" si="38"/>
        <v>0</v>
      </c>
      <c r="BC35" s="78" t="b">
        <f t="shared" si="39"/>
        <v>0</v>
      </c>
      <c r="BD35" s="78">
        <v>0</v>
      </c>
      <c r="BE35" s="60"/>
      <c r="BF35" s="158">
        <v>0</v>
      </c>
      <c r="BG35" s="60"/>
      <c r="BH35" s="65" t="b">
        <f t="shared" si="40"/>
        <v>0</v>
      </c>
      <c r="BI35" s="69">
        <f t="shared" si="22"/>
        <v>64.684739999999991</v>
      </c>
      <c r="BJ35" s="69">
        <f t="shared" si="41"/>
        <v>112.62267368732665</v>
      </c>
      <c r="BK35" s="69">
        <f t="shared" si="42"/>
        <v>196.08746403683557</v>
      </c>
      <c r="BL35" s="205">
        <f t="shared" si="49"/>
        <v>51.080000186550791</v>
      </c>
      <c r="BM35" s="160">
        <f t="shared" si="50"/>
        <v>38.737501387916474</v>
      </c>
      <c r="BN35" s="79"/>
      <c r="BO35" s="60">
        <f t="shared" si="51"/>
        <v>35.737501387916474</v>
      </c>
      <c r="BP35" s="65">
        <f t="shared" si="52"/>
        <v>0.58407261342078909</v>
      </c>
      <c r="BQ35" s="65">
        <f t="shared" si="53"/>
        <v>1.4505550539276668</v>
      </c>
      <c r="BR35" s="65"/>
      <c r="BS35" s="80">
        <f t="shared" si="43"/>
        <v>0.58407261342078909</v>
      </c>
      <c r="BT35" s="80">
        <f t="shared" si="44"/>
        <v>0.71956584623607001</v>
      </c>
      <c r="BU35" s="80">
        <f t="shared" si="54"/>
        <v>0.32695165937687609</v>
      </c>
      <c r="BV35" s="80">
        <f t="shared" si="45"/>
        <v>91.951230779833864</v>
      </c>
      <c r="BW35" s="207">
        <f t="shared" si="46"/>
        <v>2217.132277854771</v>
      </c>
      <c r="BX35" s="207"/>
      <c r="BY35" s="207"/>
      <c r="BZ35" s="207">
        <f t="shared" si="57"/>
        <v>1947.094779431729</v>
      </c>
      <c r="CA35" s="207"/>
      <c r="CB35" s="207">
        <f t="shared" si="56"/>
        <v>2660.8825551414957</v>
      </c>
      <c r="CC35" s="69"/>
      <c r="CD35" s="69"/>
      <c r="CE35" s="84">
        <v>221.12</v>
      </c>
      <c r="CF35" s="69">
        <f t="shared" si="47"/>
        <v>73.911789528792198</v>
      </c>
      <c r="CG35" s="60">
        <f t="shared" si="48"/>
        <v>175.93619429701309</v>
      </c>
    </row>
    <row r="36" spans="1:85" x14ac:dyDescent="0.25">
      <c r="A36" s="81">
        <v>23.17</v>
      </c>
      <c r="B36" s="81">
        <v>17.5</v>
      </c>
      <c r="C36" s="60">
        <f t="shared" si="0"/>
        <v>17500</v>
      </c>
      <c r="D36" s="60">
        <f t="shared" si="23"/>
        <v>17500</v>
      </c>
      <c r="E36" s="62">
        <f t="shared" si="24"/>
        <v>81.164687693703996</v>
      </c>
      <c r="F36" s="63">
        <f t="shared" si="25"/>
        <v>81.164687693703996</v>
      </c>
      <c r="G36" s="64">
        <v>131.69999999999999</v>
      </c>
      <c r="I36" s="66">
        <f t="shared" si="26"/>
        <v>17.526340000000001</v>
      </c>
      <c r="J36" s="60">
        <f t="shared" si="27"/>
        <v>17526.34</v>
      </c>
      <c r="K36" s="65">
        <f t="shared" si="28"/>
        <v>0.4637982153925943</v>
      </c>
      <c r="L36" s="67">
        <f t="shared" si="29"/>
        <v>0.4637982153925943</v>
      </c>
      <c r="M36" s="65">
        <f t="shared" si="30"/>
        <v>19.97763419677403</v>
      </c>
      <c r="N36" s="68">
        <f t="shared" si="1"/>
        <v>18.61308842949142</v>
      </c>
      <c r="O36" s="69">
        <v>19.14</v>
      </c>
      <c r="P36" s="65">
        <f t="shared" si="31"/>
        <v>426.37379999999996</v>
      </c>
      <c r="Q36" s="65">
        <f t="shared" si="2"/>
        <v>131.70000000000002</v>
      </c>
      <c r="R36" s="68">
        <f t="shared" si="3"/>
        <v>294.67379999999991</v>
      </c>
      <c r="S36" s="69">
        <f t="shared" si="4"/>
        <v>101.94531846015859</v>
      </c>
      <c r="T36" s="60">
        <f t="shared" si="5"/>
        <v>57.9407677234963</v>
      </c>
      <c r="U36" s="69">
        <f t="shared" si="6"/>
        <v>0.47538048884837364</v>
      </c>
      <c r="V36" s="66">
        <f t="shared" si="7"/>
        <v>-1.6620915560876378E-18</v>
      </c>
      <c r="W36" s="69">
        <f t="shared" si="8"/>
        <v>0</v>
      </c>
      <c r="X36" s="82">
        <v>0</v>
      </c>
      <c r="Z36" s="35">
        <v>1.8</v>
      </c>
      <c r="AA36" s="72">
        <v>6</v>
      </c>
      <c r="AB36" s="83">
        <v>80.87</v>
      </c>
      <c r="AC36" s="73">
        <f t="shared" si="32"/>
        <v>8.1215300430520762E-2</v>
      </c>
      <c r="AE36" s="60">
        <f t="shared" si="9"/>
        <v>226.70185209932899</v>
      </c>
      <c r="AF36" s="60">
        <f t="shared" si="10"/>
        <v>245.33281408276932</v>
      </c>
      <c r="AG36" s="60">
        <f t="shared" si="11"/>
        <v>251.87515057915661</v>
      </c>
      <c r="AH36" s="60">
        <v>277.73</v>
      </c>
      <c r="AI36" s="62"/>
      <c r="AJ36" s="69">
        <f t="shared" si="12"/>
        <v>144.82933251943859</v>
      </c>
      <c r="AK36" s="69">
        <f t="shared" si="13"/>
        <v>347.59039804665264</v>
      </c>
      <c r="AL36" s="70">
        <f t="shared" si="14"/>
        <v>8.4695683503420369</v>
      </c>
      <c r="AM36" s="74">
        <f t="shared" si="15"/>
        <v>228.40302922877873</v>
      </c>
      <c r="AN36" s="70">
        <f t="shared" si="16"/>
        <v>-9.6451430125121458E-17</v>
      </c>
      <c r="AO36" s="70">
        <f t="shared" si="17"/>
        <v>1.0840152078785297</v>
      </c>
      <c r="AP36" s="75">
        <f t="shared" si="33"/>
        <v>33.823529411764703</v>
      </c>
      <c r="AQ36" s="76"/>
      <c r="AR36" s="60">
        <f t="shared" si="34"/>
        <v>0</v>
      </c>
      <c r="AS36" s="60">
        <f t="shared" si="18"/>
        <v>0</v>
      </c>
      <c r="AT36" s="60">
        <f t="shared" si="19"/>
        <v>513.85281127389737</v>
      </c>
      <c r="AU36" s="60">
        <f t="shared" si="35"/>
        <v>0</v>
      </c>
      <c r="AV36" s="60">
        <f t="shared" si="36"/>
        <v>0</v>
      </c>
      <c r="AW36" s="62"/>
      <c r="AX36" s="77"/>
      <c r="AY36" s="69">
        <f t="shared" si="20"/>
        <v>1.7438021679358584</v>
      </c>
      <c r="AZ36" s="78">
        <f t="shared" si="37"/>
        <v>1.1393748058334892</v>
      </c>
      <c r="BA36" s="78">
        <f t="shared" si="21"/>
        <v>0</v>
      </c>
      <c r="BB36" s="78">
        <f t="shared" si="38"/>
        <v>0</v>
      </c>
      <c r="BC36" s="78" t="b">
        <f t="shared" si="39"/>
        <v>0</v>
      </c>
      <c r="BD36" s="78">
        <v>0</v>
      </c>
      <c r="BE36" s="60"/>
      <c r="BF36" s="158">
        <v>0</v>
      </c>
      <c r="BG36" s="60"/>
      <c r="BH36" s="65" t="b">
        <f t="shared" si="40"/>
        <v>0</v>
      </c>
      <c r="BI36" s="69">
        <f t="shared" si="22"/>
        <v>67.774973999999986</v>
      </c>
      <c r="BJ36" s="69">
        <f t="shared" si="41"/>
        <v>118.00308358616032</v>
      </c>
      <c r="BK36" s="69">
        <f t="shared" si="42"/>
        <v>205.45530177322294</v>
      </c>
      <c r="BL36" s="205">
        <f t="shared" si="49"/>
        <v>56.434900236984944</v>
      </c>
      <c r="BM36" s="160">
        <f t="shared" si="50"/>
        <v>39.692040155585019</v>
      </c>
      <c r="BN36" s="79"/>
      <c r="BO36" s="60">
        <f t="shared" si="51"/>
        <v>36.692040155585019</v>
      </c>
      <c r="BP36" s="65">
        <f t="shared" si="52"/>
        <v>0.59751375413206709</v>
      </c>
      <c r="BQ36" s="65">
        <f t="shared" si="53"/>
        <v>1.4922385220554049</v>
      </c>
      <c r="BR36" s="65"/>
      <c r="BS36" s="80">
        <f t="shared" si="43"/>
        <v>0.59751375413206709</v>
      </c>
      <c r="BT36" s="80">
        <f t="shared" si="44"/>
        <v>0.74516093987852827</v>
      </c>
      <c r="BU36" s="80">
        <f t="shared" si="54"/>
        <v>0.324235233046891</v>
      </c>
      <c r="BV36" s="80">
        <f t="shared" si="45"/>
        <v>95.543628215812916</v>
      </c>
      <c r="BW36" s="207">
        <f t="shared" si="46"/>
        <v>2486.1485481170866</v>
      </c>
      <c r="BX36" s="207"/>
      <c r="BY36" s="207"/>
      <c r="BZ36" s="207">
        <f t="shared" si="57"/>
        <v>2238.1615636499719</v>
      </c>
      <c r="CA36" s="207"/>
      <c r="CB36" s="207">
        <f t="shared" si="56"/>
        <v>2369.8157709232528</v>
      </c>
      <c r="CC36" s="69"/>
      <c r="CD36" s="69"/>
      <c r="CE36" s="84">
        <v>240.15</v>
      </c>
      <c r="CF36" s="69">
        <f t="shared" si="47"/>
        <v>92.503416751213919</v>
      </c>
      <c r="CG36" s="60">
        <f t="shared" si="48"/>
        <v>226.69655189395988</v>
      </c>
    </row>
    <row r="37" spans="1:85" x14ac:dyDescent="0.25">
      <c r="A37" s="81">
        <v>24.82</v>
      </c>
      <c r="B37" s="81">
        <v>11</v>
      </c>
      <c r="C37" s="60">
        <f t="shared" si="0"/>
        <v>11000</v>
      </c>
      <c r="D37" s="60">
        <f t="shared" si="23"/>
        <v>11000</v>
      </c>
      <c r="E37" s="62">
        <f t="shared" si="24"/>
        <v>65.860755507642608</v>
      </c>
      <c r="F37" s="63">
        <f t="shared" si="25"/>
        <v>65.860755507642608</v>
      </c>
      <c r="G37" s="64">
        <v>148.19999999999999</v>
      </c>
      <c r="I37" s="66">
        <f t="shared" si="26"/>
        <v>11.029640000000001</v>
      </c>
      <c r="J37" s="60">
        <f t="shared" si="27"/>
        <v>11029.640000000001</v>
      </c>
      <c r="K37" s="65">
        <f t="shared" si="28"/>
        <v>0.59873414097856914</v>
      </c>
      <c r="L37" s="67">
        <f t="shared" si="29"/>
        <v>0.59873414097856914</v>
      </c>
      <c r="M37" s="65">
        <f t="shared" si="30"/>
        <v>19.382749476280424</v>
      </c>
      <c r="N37" s="68">
        <f t="shared" si="1"/>
        <v>18.303918271159798</v>
      </c>
      <c r="O37" s="69">
        <v>18.73</v>
      </c>
      <c r="P37" s="65">
        <f t="shared" si="31"/>
        <v>457.27829999999994</v>
      </c>
      <c r="Q37" s="65">
        <f t="shared" si="2"/>
        <v>148.19999999999999</v>
      </c>
      <c r="R37" s="68">
        <f t="shared" si="3"/>
        <v>309.07829999999996</v>
      </c>
      <c r="S37" s="69">
        <f t="shared" si="4"/>
        <v>62.568886723676194</v>
      </c>
      <c r="T37" s="60">
        <f t="shared" si="5"/>
        <v>34.110196995389202</v>
      </c>
      <c r="U37" s="69">
        <f t="shared" si="6"/>
        <v>0.62470353843868054</v>
      </c>
      <c r="V37" s="66">
        <f t="shared" si="7"/>
        <v>0</v>
      </c>
      <c r="W37" s="69">
        <f t="shared" si="8"/>
        <v>0</v>
      </c>
      <c r="X37" s="82">
        <v>0</v>
      </c>
      <c r="Z37" s="35">
        <v>2.11</v>
      </c>
      <c r="AA37" s="72">
        <v>5</v>
      </c>
      <c r="AB37" s="83">
        <v>42.1</v>
      </c>
      <c r="AC37" s="73">
        <f t="shared" si="32"/>
        <v>0.16113264096354335</v>
      </c>
      <c r="AE37" s="60">
        <f t="shared" si="9"/>
        <v>183.05707799975602</v>
      </c>
      <c r="AF37" s="60">
        <f t="shared" si="10"/>
        <v>234.55285294855872</v>
      </c>
      <c r="AG37" s="60">
        <f t="shared" si="11"/>
        <v>243.24657213807856</v>
      </c>
      <c r="AH37" s="60">
        <v>267.95999999999998</v>
      </c>
      <c r="AI37" s="62"/>
      <c r="AJ37" s="69">
        <f t="shared" si="12"/>
        <v>131.93096011714076</v>
      </c>
      <c r="AK37" s="69">
        <f t="shared" si="13"/>
        <v>316.63430428113782</v>
      </c>
      <c r="AL37" s="70">
        <f t="shared" si="14"/>
        <v>12.478854191787702</v>
      </c>
      <c r="AM37" s="74">
        <f t="shared" si="15"/>
        <v>206.24635507337598</v>
      </c>
      <c r="AN37" s="70">
        <f t="shared" si="16"/>
        <v>0</v>
      </c>
      <c r="AO37" s="70">
        <f t="shared" si="17"/>
        <v>0.94605937745176805</v>
      </c>
      <c r="AP37" s="75">
        <f t="shared" si="33"/>
        <v>23.907394283014412</v>
      </c>
      <c r="AQ37" s="76"/>
      <c r="AR37" s="60">
        <f t="shared" si="34"/>
        <v>0</v>
      </c>
      <c r="AS37" s="60">
        <f t="shared" si="18"/>
        <v>0</v>
      </c>
      <c r="AT37" s="60">
        <f t="shared" si="19"/>
        <v>501.39544688910496</v>
      </c>
      <c r="AU37" s="60">
        <f t="shared" si="35"/>
        <v>0</v>
      </c>
      <c r="AV37" s="60">
        <f t="shared" si="36"/>
        <v>0</v>
      </c>
      <c r="AW37" s="62"/>
      <c r="AX37" s="77"/>
      <c r="AY37" s="69">
        <f t="shared" si="20"/>
        <v>1.6222279172918481</v>
      </c>
      <c r="AZ37" s="78">
        <f t="shared" si="37"/>
        <v>1.1632201982347325</v>
      </c>
      <c r="BA37" s="78">
        <f t="shared" si="21"/>
        <v>0</v>
      </c>
      <c r="BB37" s="78">
        <f t="shared" si="38"/>
        <v>0</v>
      </c>
      <c r="BC37" s="78" t="b">
        <f t="shared" si="39"/>
        <v>0</v>
      </c>
      <c r="BD37" s="78">
        <v>0</v>
      </c>
      <c r="BE37" s="60"/>
      <c r="BF37" s="158">
        <v>0</v>
      </c>
      <c r="BG37" s="60"/>
      <c r="BH37" s="65" t="b">
        <f t="shared" si="40"/>
        <v>0</v>
      </c>
      <c r="BI37" s="69">
        <f t="shared" si="22"/>
        <v>71.088009</v>
      </c>
      <c r="BJ37" s="69">
        <f t="shared" si="41"/>
        <v>123.77141255709988</v>
      </c>
      <c r="BK37" s="69">
        <f t="shared" si="42"/>
        <v>215.49854584308054</v>
      </c>
      <c r="BL37" s="205"/>
      <c r="BM37" s="160"/>
      <c r="BN37" s="79"/>
      <c r="BO37" s="60"/>
      <c r="BP37" s="65"/>
      <c r="BQ37" s="65"/>
      <c r="BR37" s="65"/>
      <c r="BS37" s="80">
        <f t="shared" si="43"/>
        <v>0</v>
      </c>
      <c r="BT37" s="80">
        <f t="shared" si="44"/>
        <v>0</v>
      </c>
      <c r="BU37" s="206">
        <v>0.2</v>
      </c>
      <c r="BV37" s="206">
        <f t="shared" si="45"/>
        <v>61.815659999999994</v>
      </c>
      <c r="BW37" s="207">
        <f t="shared" si="46"/>
        <v>2681.5113781376863</v>
      </c>
      <c r="BX37" s="207"/>
      <c r="BY37" s="207"/>
      <c r="BZ37" s="207">
        <f t="shared" si="57"/>
        <v>2449.5377403935718</v>
      </c>
      <c r="CA37" s="207"/>
      <c r="CB37" s="207">
        <f t="shared" si="56"/>
        <v>2158.4395941796529</v>
      </c>
      <c r="CC37" s="69"/>
      <c r="CD37" s="69"/>
      <c r="CE37" s="84">
        <v>218.73</v>
      </c>
      <c r="CF37" s="69">
        <f t="shared" si="47"/>
        <v>60.5877833361208</v>
      </c>
      <c r="CG37" s="60">
        <f t="shared" si="48"/>
        <v>125.54089289372743</v>
      </c>
    </row>
    <row r="38" spans="1:85" x14ac:dyDescent="0.25">
      <c r="A38" s="81">
        <v>26.29</v>
      </c>
      <c r="B38" s="81">
        <v>19.3</v>
      </c>
      <c r="C38" s="60">
        <f t="shared" si="0"/>
        <v>19300</v>
      </c>
      <c r="D38" s="60">
        <f t="shared" si="23"/>
        <v>19300</v>
      </c>
      <c r="E38" s="62">
        <f t="shared" si="24"/>
        <v>84.820492352299595</v>
      </c>
      <c r="F38" s="63">
        <f t="shared" si="25"/>
        <v>84.820492352299595</v>
      </c>
      <c r="G38" s="64">
        <v>162.9</v>
      </c>
      <c r="I38" s="66">
        <f t="shared" si="26"/>
        <v>19.33258</v>
      </c>
      <c r="J38" s="60">
        <f t="shared" si="27"/>
        <v>19332.580000000002</v>
      </c>
      <c r="K38" s="65">
        <f t="shared" si="28"/>
        <v>0.43948441633315855</v>
      </c>
      <c r="L38" s="67">
        <f t="shared" si="29"/>
        <v>0.43948441633315855</v>
      </c>
      <c r="M38" s="65">
        <f t="shared" si="30"/>
        <v>20.159212505815159</v>
      </c>
      <c r="N38" s="68">
        <f t="shared" si="1"/>
        <v>18.678386724872112</v>
      </c>
      <c r="O38" s="69">
        <v>19.23</v>
      </c>
      <c r="P38" s="65">
        <f t="shared" si="31"/>
        <v>485.54639999999995</v>
      </c>
      <c r="Q38" s="65">
        <f t="shared" si="2"/>
        <v>162.89999999999998</v>
      </c>
      <c r="R38" s="68">
        <f t="shared" si="3"/>
        <v>322.64639999999997</v>
      </c>
      <c r="S38" s="69">
        <f t="shared" si="4"/>
        <v>107.44690177239629</v>
      </c>
      <c r="T38" s="60">
        <f t="shared" si="5"/>
        <v>58.312919654457644</v>
      </c>
      <c r="U38" s="69">
        <f t="shared" si="6"/>
        <v>0.45082623261671328</v>
      </c>
      <c r="V38" s="66">
        <f t="shared" si="7"/>
        <v>1.5080203088513623E-18</v>
      </c>
      <c r="W38" s="69">
        <f t="shared" si="8"/>
        <v>0</v>
      </c>
      <c r="X38" s="82">
        <v>0</v>
      </c>
      <c r="Z38" s="35">
        <v>1.78</v>
      </c>
      <c r="AA38" s="72">
        <v>6</v>
      </c>
      <c r="AB38" s="83">
        <v>83.08</v>
      </c>
      <c r="AC38" s="73">
        <f t="shared" si="32"/>
        <v>7.6999528784590487E-2</v>
      </c>
      <c r="AE38" s="60">
        <f t="shared" si="9"/>
        <v>236.80443685145153</v>
      </c>
      <c r="AF38" s="60">
        <f t="shared" si="10"/>
        <v>247.6058937395556</v>
      </c>
      <c r="AG38" s="60">
        <f t="shared" si="11"/>
        <v>253.52501785915283</v>
      </c>
      <c r="AH38" s="60">
        <v>287.07</v>
      </c>
      <c r="AI38" s="62"/>
      <c r="AJ38" s="69">
        <f t="shared" si="12"/>
        <v>155.46187817400869</v>
      </c>
      <c r="AK38" s="69">
        <f t="shared" si="13"/>
        <v>373.10850761762083</v>
      </c>
      <c r="AL38" s="70">
        <f t="shared" si="14"/>
        <v>8.2486125654282638</v>
      </c>
      <c r="AM38" s="74">
        <f t="shared" si="15"/>
        <v>226.98819496558548</v>
      </c>
      <c r="AN38" s="70">
        <f t="shared" si="16"/>
        <v>8.8089343102554405E-17</v>
      </c>
      <c r="AO38" s="70">
        <f t="shared" si="17"/>
        <v>1.0750668201372044</v>
      </c>
      <c r="AP38" s="75">
        <f t="shared" si="33"/>
        <v>37.037964121818938</v>
      </c>
      <c r="AQ38" s="76"/>
      <c r="AR38" s="60">
        <f t="shared" si="34"/>
        <v>0</v>
      </c>
      <c r="AS38" s="60">
        <f t="shared" si="18"/>
        <v>0</v>
      </c>
      <c r="AT38" s="60">
        <f t="shared" si="19"/>
        <v>552.18851703859571</v>
      </c>
      <c r="AU38" s="60">
        <f t="shared" si="35"/>
        <v>0</v>
      </c>
      <c r="AV38" s="60">
        <f t="shared" si="36"/>
        <v>0</v>
      </c>
      <c r="AW38" s="62"/>
      <c r="AX38" s="77"/>
      <c r="AY38" s="69">
        <f t="shared" si="20"/>
        <v>1.711435543798399</v>
      </c>
      <c r="AZ38" s="78">
        <f t="shared" si="37"/>
        <v>1.1159269376549483</v>
      </c>
      <c r="BA38" s="78">
        <f t="shared" si="21"/>
        <v>0</v>
      </c>
      <c r="BB38" s="78">
        <f t="shared" si="38"/>
        <v>0</v>
      </c>
      <c r="BC38" s="78" t="b">
        <f t="shared" si="39"/>
        <v>0</v>
      </c>
      <c r="BD38" s="78">
        <v>0</v>
      </c>
      <c r="BE38" s="60"/>
      <c r="BF38" s="158">
        <v>0</v>
      </c>
      <c r="BG38" s="60"/>
      <c r="BH38" s="65" t="b">
        <f t="shared" si="40"/>
        <v>0</v>
      </c>
      <c r="BI38" s="69">
        <f t="shared" si="22"/>
        <v>74.208671999999993</v>
      </c>
      <c r="BJ38" s="69">
        <f t="shared" si="41"/>
        <v>129.20480242211462</v>
      </c>
      <c r="BK38" s="69">
        <f t="shared" si="42"/>
        <v>224.95862705827258</v>
      </c>
      <c r="BL38" s="205">
        <f t="shared" si="49"/>
        <v>57.843513932863665</v>
      </c>
      <c r="BM38" s="160">
        <f t="shared" si="50"/>
        <v>39.943132868562188</v>
      </c>
      <c r="BN38" s="79"/>
      <c r="BO38" s="60">
        <f t="shared" si="51"/>
        <v>36.943132868562188</v>
      </c>
      <c r="BP38" s="65">
        <f t="shared" si="52"/>
        <v>0.60102206619819387</v>
      </c>
      <c r="BQ38" s="65">
        <f t="shared" si="53"/>
        <v>1.5031953176302484</v>
      </c>
      <c r="BR38" s="65"/>
      <c r="BS38" s="80">
        <f t="shared" si="43"/>
        <v>0.60102206619819387</v>
      </c>
      <c r="BT38" s="80">
        <f t="shared" si="44"/>
        <v>0.75199909840062951</v>
      </c>
      <c r="BU38" s="80">
        <f t="shared" si="54"/>
        <v>0.3204766118111006</v>
      </c>
      <c r="BV38" s="80">
        <f t="shared" si="45"/>
        <v>103.40062508504909</v>
      </c>
      <c r="BW38" s="207">
        <f t="shared" si="46"/>
        <v>2972.6501073509035</v>
      </c>
      <c r="BX38" s="207"/>
      <c r="BY38" s="207"/>
      <c r="BZ38" s="207">
        <f t="shared" si="57"/>
        <v>2764.5402998701675</v>
      </c>
      <c r="CA38" s="207"/>
      <c r="CB38" s="207">
        <f t="shared" si="56"/>
        <v>1843.4370347030572</v>
      </c>
      <c r="CC38" s="69"/>
      <c r="CD38" s="69"/>
      <c r="CE38" s="84">
        <v>257.83</v>
      </c>
      <c r="CF38" s="69">
        <f t="shared" si="47"/>
        <v>101.82709828595637</v>
      </c>
      <c r="CG38" s="60">
        <f t="shared" si="48"/>
        <v>240.45698904312519</v>
      </c>
    </row>
    <row r="39" spans="1:85" x14ac:dyDescent="0.25">
      <c r="A39" s="81">
        <v>27.86</v>
      </c>
      <c r="B39" s="81">
        <v>19.399999999999999</v>
      </c>
      <c r="C39" s="60">
        <f t="shared" si="0"/>
        <v>19400</v>
      </c>
      <c r="D39" s="60">
        <f t="shared" si="23"/>
        <v>19400</v>
      </c>
      <c r="E39" s="62">
        <f t="shared" si="24"/>
        <v>85.017979297772698</v>
      </c>
      <c r="F39" s="63">
        <f t="shared" si="25"/>
        <v>85.017979297772698</v>
      </c>
      <c r="G39" s="64">
        <v>178.6</v>
      </c>
      <c r="I39" s="66">
        <f t="shared" si="26"/>
        <v>19.43572</v>
      </c>
      <c r="J39" s="60">
        <f t="shared" si="27"/>
        <v>19435.72</v>
      </c>
      <c r="K39" s="65">
        <f t="shared" si="28"/>
        <v>0.43823700668954996</v>
      </c>
      <c r="L39" s="67">
        <f t="shared" si="29"/>
        <v>0.43823700668954996</v>
      </c>
      <c r="M39" s="65">
        <f t="shared" si="30"/>
        <v>20.196990878658148</v>
      </c>
      <c r="N39" s="68">
        <f t="shared" si="1"/>
        <v>18.681834504007778</v>
      </c>
      <c r="O39" s="69">
        <v>19.239999999999998</v>
      </c>
      <c r="P39" s="65">
        <f t="shared" si="31"/>
        <v>515.75319999999999</v>
      </c>
      <c r="Q39" s="65">
        <f t="shared" si="2"/>
        <v>178.6</v>
      </c>
      <c r="R39" s="68">
        <f t="shared" si="3"/>
        <v>337.15319999999997</v>
      </c>
      <c r="S39" s="69">
        <f t="shared" si="4"/>
        <v>105.65452136370554</v>
      </c>
      <c r="T39" s="60">
        <f t="shared" si="5"/>
        <v>56.010878140857045</v>
      </c>
      <c r="U39" s="69">
        <f t="shared" si="6"/>
        <v>0.45020582604212045</v>
      </c>
      <c r="V39" s="66">
        <f t="shared" si="7"/>
        <v>0</v>
      </c>
      <c r="W39" s="69">
        <f t="shared" si="8"/>
        <v>0</v>
      </c>
      <c r="X39" s="82">
        <v>0</v>
      </c>
      <c r="Z39" s="35">
        <v>1.8</v>
      </c>
      <c r="AA39" s="72">
        <v>6</v>
      </c>
      <c r="AB39" s="83">
        <v>79.59</v>
      </c>
      <c r="AC39" s="73">
        <f t="shared" si="32"/>
        <v>8.1215300430520762E-2</v>
      </c>
      <c r="AE39" s="60">
        <f t="shared" si="9"/>
        <v>237.15713289387105</v>
      </c>
      <c r="AF39" s="60">
        <f t="shared" si="10"/>
        <v>247.7258804820699</v>
      </c>
      <c r="AG39" s="60">
        <f t="shared" si="11"/>
        <v>253.61858544614989</v>
      </c>
      <c r="AH39" s="60">
        <v>290.43</v>
      </c>
      <c r="AI39" s="62"/>
      <c r="AJ39" s="69">
        <f t="shared" si="12"/>
        <v>159.20511792199559</v>
      </c>
      <c r="AK39" s="69">
        <f t="shared" si="13"/>
        <v>382.09228301278944</v>
      </c>
      <c r="AL39" s="70">
        <f t="shared" si="14"/>
        <v>8.4146615903150312</v>
      </c>
      <c r="AM39" s="74">
        <f t="shared" si="15"/>
        <v>224.22319328938815</v>
      </c>
      <c r="AN39" s="70">
        <f t="shared" si="16"/>
        <v>0</v>
      </c>
      <c r="AO39" s="70">
        <f t="shared" si="17"/>
        <v>1.0576328363694123</v>
      </c>
      <c r="AP39" s="75">
        <f t="shared" si="33"/>
        <v>37.495798319327726</v>
      </c>
      <c r="AQ39" s="76"/>
      <c r="AR39" s="60">
        <f t="shared" si="34"/>
        <v>0</v>
      </c>
      <c r="AS39" s="60">
        <f t="shared" si="18"/>
        <v>0</v>
      </c>
      <c r="AT39" s="60">
        <f t="shared" si="19"/>
        <v>568.91684639137566</v>
      </c>
      <c r="AU39" s="60">
        <f t="shared" si="35"/>
        <v>0</v>
      </c>
      <c r="AV39" s="60">
        <f t="shared" si="36"/>
        <v>0</v>
      </c>
      <c r="AW39" s="62"/>
      <c r="AX39" s="77"/>
      <c r="AY39" s="69">
        <f t="shared" si="20"/>
        <v>1.6874134559345002</v>
      </c>
      <c r="AZ39" s="78">
        <f t="shared" si="37"/>
        <v>1.1083969857012881</v>
      </c>
      <c r="BA39" s="78">
        <f t="shared" si="21"/>
        <v>0</v>
      </c>
      <c r="BB39" s="78">
        <f t="shared" si="38"/>
        <v>0</v>
      </c>
      <c r="BC39" s="78" t="b">
        <f t="shared" si="39"/>
        <v>0</v>
      </c>
      <c r="BD39" s="78">
        <v>0</v>
      </c>
      <c r="BE39" s="60"/>
      <c r="BF39" s="158">
        <v>0</v>
      </c>
      <c r="BG39" s="60"/>
      <c r="BH39" s="65" t="b">
        <f t="shared" si="40"/>
        <v>0</v>
      </c>
      <c r="BI39" s="69">
        <f t="shared" si="22"/>
        <v>77.545236000000003</v>
      </c>
      <c r="BJ39" s="69">
        <f t="shared" si="41"/>
        <v>135.01409776146178</v>
      </c>
      <c r="BK39" s="69">
        <f t="shared" si="42"/>
        <v>235.07319771831703</v>
      </c>
      <c r="BL39" s="205">
        <f t="shared" si="49"/>
        <v>57.392677640575165</v>
      </c>
      <c r="BM39" s="160">
        <f t="shared" si="50"/>
        <v>39.862768956106635</v>
      </c>
      <c r="BN39" s="79"/>
      <c r="BO39" s="60">
        <f t="shared" si="51"/>
        <v>36.862768956106635</v>
      </c>
      <c r="BP39" s="65">
        <f t="shared" si="52"/>
        <v>0.59990046007040609</v>
      </c>
      <c r="BQ39" s="65">
        <f t="shared" si="53"/>
        <v>1.4996889506207829</v>
      </c>
      <c r="BR39" s="65"/>
      <c r="BS39" s="80">
        <f t="shared" si="43"/>
        <v>0.59990046007040609</v>
      </c>
      <c r="BT39" s="80">
        <f t="shared" si="44"/>
        <v>0.74980561328295303</v>
      </c>
      <c r="BU39" s="80">
        <f t="shared" si="54"/>
        <v>0.31910197489074521</v>
      </c>
      <c r="BV39" s="80">
        <f t="shared" si="45"/>
        <v>107.58625196073439</v>
      </c>
      <c r="BW39" s="207">
        <f t="shared" si="46"/>
        <v>3296.1811173496808</v>
      </c>
      <c r="BX39" s="207"/>
      <c r="BY39" s="207"/>
      <c r="BZ39" s="207">
        <f t="shared" si="57"/>
        <v>3114.5902451147463</v>
      </c>
      <c r="CA39" s="207"/>
      <c r="CB39" s="207">
        <f t="shared" si="56"/>
        <v>1493.3870894584784</v>
      </c>
      <c r="CC39" s="69"/>
      <c r="CD39" s="69"/>
      <c r="CE39" s="84">
        <v>263.94</v>
      </c>
      <c r="CF39" s="69">
        <f t="shared" si="47"/>
        <v>102.21011691503224</v>
      </c>
      <c r="CG39" s="60">
        <f t="shared" si="48"/>
        <v>233.54384645097656</v>
      </c>
    </row>
    <row r="40" spans="1:85" x14ac:dyDescent="0.25">
      <c r="A40" s="81">
        <v>29.29</v>
      </c>
      <c r="B40" s="81">
        <v>29.2</v>
      </c>
      <c r="C40" s="60">
        <f t="shared" si="0"/>
        <v>29200</v>
      </c>
      <c r="D40" s="60">
        <f t="shared" si="23"/>
        <v>20000</v>
      </c>
      <c r="E40" s="62">
        <f t="shared" si="24"/>
        <v>102.19326697365574</v>
      </c>
      <c r="F40" s="63">
        <f t="shared" si="25"/>
        <v>102.19326697365574</v>
      </c>
      <c r="G40" s="64">
        <v>192.9</v>
      </c>
      <c r="I40" s="66">
        <f t="shared" si="26"/>
        <v>29.238579999999999</v>
      </c>
      <c r="J40" s="60">
        <f t="shared" si="27"/>
        <v>29238.579999999998</v>
      </c>
      <c r="K40" s="65">
        <f t="shared" si="28"/>
        <v>0.34997694169060184</v>
      </c>
      <c r="L40" s="67">
        <f t="shared" si="29"/>
        <v>0.34997694169060184</v>
      </c>
      <c r="M40" s="65">
        <f t="shared" si="30"/>
        <v>20.751448258300151</v>
      </c>
      <c r="N40" s="68">
        <f t="shared" si="1"/>
        <v>18.954905412623614</v>
      </c>
      <c r="O40" s="69">
        <v>19.600000000000001</v>
      </c>
      <c r="P40" s="65">
        <f t="shared" si="31"/>
        <v>543.78120000000001</v>
      </c>
      <c r="Q40" s="65">
        <f t="shared" si="2"/>
        <v>192.89999999999998</v>
      </c>
      <c r="R40" s="68">
        <f t="shared" si="3"/>
        <v>350.88120000000004</v>
      </c>
      <c r="S40" s="69">
        <f t="shared" si="4"/>
        <v>155.88445238197525</v>
      </c>
      <c r="T40" s="60">
        <f t="shared" si="5"/>
        <v>81.669290916697719</v>
      </c>
      <c r="U40" s="69">
        <f t="shared" si="6"/>
        <v>0.35661811380940367</v>
      </c>
      <c r="V40" s="66">
        <f t="shared" si="7"/>
        <v>9.9048296621630302E-19</v>
      </c>
      <c r="W40" s="69">
        <f t="shared" si="8"/>
        <v>0</v>
      </c>
      <c r="X40" s="82">
        <v>0</v>
      </c>
      <c r="Z40" s="35">
        <v>1.56</v>
      </c>
      <c r="AA40" s="72">
        <v>6</v>
      </c>
      <c r="AB40" s="83">
        <v>130.41</v>
      </c>
      <c r="AC40" s="73">
        <f t="shared" si="32"/>
        <v>3.7249407661579824E-2</v>
      </c>
      <c r="AE40" s="60">
        <f t="shared" si="9"/>
        <v>287.41851558673568</v>
      </c>
      <c r="AF40" s="60">
        <f t="shared" si="10"/>
        <v>257.21936723843248</v>
      </c>
      <c r="AG40" s="60">
        <f t="shared" si="11"/>
        <v>259.70857498465296</v>
      </c>
      <c r="AH40" s="60">
        <v>304.99</v>
      </c>
      <c r="AI40" s="62"/>
      <c r="AJ40" s="69">
        <f t="shared" si="12"/>
        <v>178.85302035627603</v>
      </c>
      <c r="AK40" s="69">
        <f t="shared" si="13"/>
        <v>429.24724885506248</v>
      </c>
      <c r="AL40" s="70">
        <f t="shared" si="14"/>
        <v>6.2329421301353065</v>
      </c>
      <c r="AM40" s="74">
        <f t="shared" si="15"/>
        <v>240.53388500267664</v>
      </c>
      <c r="AN40" s="70">
        <f t="shared" si="16"/>
        <v>8.1000946845838437E-17</v>
      </c>
      <c r="AO40" s="70">
        <f t="shared" si="17"/>
        <v>1.1614920275332441</v>
      </c>
      <c r="AP40" s="75">
        <f t="shared" si="33"/>
        <v>51.981424148606813</v>
      </c>
      <c r="AQ40" s="76"/>
      <c r="AR40" s="60">
        <f t="shared" si="34"/>
        <v>0</v>
      </c>
      <c r="AS40" s="60">
        <f t="shared" si="18"/>
        <v>0</v>
      </c>
      <c r="AT40" s="60">
        <f t="shared" si="19"/>
        <v>611.6265636393623</v>
      </c>
      <c r="AU40" s="60">
        <f t="shared" si="35"/>
        <v>0</v>
      </c>
      <c r="AV40" s="60">
        <f t="shared" si="36"/>
        <v>0</v>
      </c>
      <c r="AW40" s="62"/>
      <c r="AX40" s="77"/>
      <c r="AY40" s="69">
        <f t="shared" si="20"/>
        <v>1.7431157999897464</v>
      </c>
      <c r="AZ40" s="78">
        <f t="shared" si="37"/>
        <v>1.0676288215793794</v>
      </c>
      <c r="BA40" s="78">
        <f t="shared" si="21"/>
        <v>0</v>
      </c>
      <c r="BB40" s="78">
        <f t="shared" si="38"/>
        <v>0</v>
      </c>
      <c r="BC40" s="78" t="b">
        <f t="shared" si="39"/>
        <v>0</v>
      </c>
      <c r="BD40" s="78">
        <v>0</v>
      </c>
      <c r="BE40" s="60"/>
      <c r="BF40" s="158">
        <v>0</v>
      </c>
      <c r="BG40" s="60"/>
      <c r="BH40" s="65" t="b">
        <f t="shared" si="40"/>
        <v>0</v>
      </c>
      <c r="BI40" s="69">
        <f t="shared" si="22"/>
        <v>80.702676000000011</v>
      </c>
      <c r="BJ40" s="69">
        <f t="shared" si="41"/>
        <v>140.51152010260921</v>
      </c>
      <c r="BK40" s="69">
        <f t="shared" si="42"/>
        <v>244.64476594984222</v>
      </c>
      <c r="BL40" s="205">
        <f t="shared" si="49"/>
        <v>67.816283150903004</v>
      </c>
      <c r="BM40" s="160">
        <f t="shared" si="50"/>
        <v>41.720830818098761</v>
      </c>
      <c r="BN40" s="79"/>
      <c r="BO40" s="60">
        <f t="shared" si="51"/>
        <v>38.720830818098761</v>
      </c>
      <c r="BP40" s="65">
        <f t="shared" si="52"/>
        <v>0.62552635325077333</v>
      </c>
      <c r="BQ40" s="65">
        <f t="shared" si="53"/>
        <v>1.5806274054222085</v>
      </c>
      <c r="BR40" s="65"/>
      <c r="BS40" s="80">
        <f t="shared" si="43"/>
        <v>0.62552635325077333</v>
      </c>
      <c r="BT40" s="80">
        <f t="shared" si="44"/>
        <v>0.80174816340100308</v>
      </c>
      <c r="BU40" s="80">
        <f t="shared" si="54"/>
        <v>0.31277848647248702</v>
      </c>
      <c r="BV40" s="80">
        <f t="shared" si="45"/>
        <v>109.74809066765002</v>
      </c>
      <c r="BW40" s="207">
        <f t="shared" si="46"/>
        <v>3596.7835521463689</v>
      </c>
      <c r="BX40" s="207"/>
      <c r="BY40" s="207"/>
      <c r="BZ40" s="207">
        <f t="shared" si="57"/>
        <v>3439.8322237472285</v>
      </c>
      <c r="CA40" s="207"/>
      <c r="CB40" s="207">
        <f t="shared" si="56"/>
        <v>1168.1451108259962</v>
      </c>
      <c r="CC40" s="69"/>
      <c r="CD40" s="69"/>
      <c r="CE40" s="84">
        <v>296.60000000000002</v>
      </c>
      <c r="CF40" s="69">
        <f t="shared" si="47"/>
        <v>154.34248193512249</v>
      </c>
      <c r="CG40" s="60">
        <f t="shared" si="48"/>
        <v>392.89823369130852</v>
      </c>
    </row>
    <row r="41" spans="1:85" x14ac:dyDescent="0.25">
      <c r="A41" s="81">
        <v>30.94</v>
      </c>
      <c r="B41" s="81">
        <v>6</v>
      </c>
      <c r="C41" s="60">
        <f t="shared" si="0"/>
        <v>6000</v>
      </c>
      <c r="D41" s="60">
        <f t="shared" si="23"/>
        <v>6000</v>
      </c>
      <c r="E41" s="62">
        <f t="shared" si="24"/>
        <v>50.138121989548587</v>
      </c>
      <c r="F41" s="63">
        <f t="shared" si="25"/>
        <v>50.138121989548587</v>
      </c>
      <c r="G41" s="64">
        <v>209.4</v>
      </c>
      <c r="I41" s="66">
        <f t="shared" si="26"/>
        <v>6.0418799999999999</v>
      </c>
      <c r="J41" s="60">
        <f t="shared" si="27"/>
        <v>6041.88</v>
      </c>
      <c r="K41" s="65">
        <f t="shared" si="28"/>
        <v>0.83563536649247649</v>
      </c>
      <c r="L41" s="67">
        <f t="shared" si="29"/>
        <v>0.83563536649247649</v>
      </c>
      <c r="M41" s="65">
        <f t="shared" si="30"/>
        <v>18.638103013824839</v>
      </c>
      <c r="N41" s="68">
        <f t="shared" si="1"/>
        <v>17.901795369393643</v>
      </c>
      <c r="O41" s="69">
        <v>18.18</v>
      </c>
      <c r="P41" s="65">
        <f t="shared" si="31"/>
        <v>573.77820000000008</v>
      </c>
      <c r="Q41" s="65">
        <f t="shared" si="2"/>
        <v>209.4</v>
      </c>
      <c r="R41" s="68">
        <f t="shared" si="3"/>
        <v>364.37820000000011</v>
      </c>
      <c r="S41" s="69">
        <f t="shared" si="4"/>
        <v>31.432220129950878</v>
      </c>
      <c r="T41" s="60">
        <f t="shared" si="5"/>
        <v>14.891730076058334</v>
      </c>
      <c r="U41" s="69">
        <f t="shared" si="6"/>
        <v>0.92399691419817342</v>
      </c>
      <c r="V41" s="66">
        <f t="shared" si="7"/>
        <v>0</v>
      </c>
      <c r="W41" s="69">
        <f t="shared" si="8"/>
        <v>0</v>
      </c>
      <c r="X41" s="82">
        <v>0</v>
      </c>
      <c r="Z41" s="35">
        <v>2.58</v>
      </c>
      <c r="AA41" s="72">
        <v>4</v>
      </c>
      <c r="AB41" s="83">
        <v>14.84</v>
      </c>
      <c r="AC41" s="73">
        <f t="shared" si="32"/>
        <v>0.34389221219016669</v>
      </c>
      <c r="AE41" s="60">
        <f t="shared" si="9"/>
        <v>326.75092287537672</v>
      </c>
      <c r="AF41" s="60">
        <f t="shared" si="10"/>
        <v>220.47996584550955</v>
      </c>
      <c r="AG41" s="60">
        <f t="shared" si="11"/>
        <v>229.78151794049793</v>
      </c>
      <c r="AH41" s="60">
        <v>264.67</v>
      </c>
      <c r="AI41" s="62"/>
      <c r="AJ41" s="69">
        <f t="shared" si="12"/>
        <v>124.93160546437623</v>
      </c>
      <c r="AK41" s="69">
        <f t="shared" si="13"/>
        <v>299.83585311450292</v>
      </c>
      <c r="AL41" s="70">
        <f t="shared" si="14"/>
        <v>22.847344477817924</v>
      </c>
      <c r="AM41" s="74">
        <f t="shared" si="15"/>
        <v>172.74725516778298</v>
      </c>
      <c r="AN41" s="70">
        <f t="shared" si="16"/>
        <v>0</v>
      </c>
      <c r="AO41" s="70">
        <f t="shared" si="17"/>
        <v>0.74685032766080439</v>
      </c>
      <c r="AP41" s="75">
        <f t="shared" si="33"/>
        <v>16.074548631333727</v>
      </c>
      <c r="AQ41" s="76"/>
      <c r="AR41" s="60">
        <f t="shared" si="34"/>
        <v>0</v>
      </c>
      <c r="AS41" s="60">
        <f t="shared" si="18"/>
        <v>0</v>
      </c>
      <c r="AT41" s="60">
        <f t="shared" si="19"/>
        <v>523.46451610539225</v>
      </c>
      <c r="AU41" s="60">
        <f t="shared" si="35"/>
        <v>0</v>
      </c>
      <c r="AV41" s="60">
        <f t="shared" si="36"/>
        <v>0</v>
      </c>
      <c r="AW41" s="62"/>
      <c r="AX41" s="77"/>
      <c r="AY41" s="69">
        <f t="shared" si="20"/>
        <v>1.4365966902119613</v>
      </c>
      <c r="AZ41" s="78">
        <f t="shared" si="37"/>
        <v>1.1618243925594987</v>
      </c>
      <c r="BA41" s="78">
        <f t="shared" si="21"/>
        <v>0</v>
      </c>
      <c r="BB41" s="78">
        <f t="shared" si="38"/>
        <v>0</v>
      </c>
      <c r="BC41" s="78" t="b">
        <f t="shared" si="39"/>
        <v>0</v>
      </c>
      <c r="BD41" s="78">
        <v>9.01</v>
      </c>
      <c r="BE41" s="60"/>
      <c r="BF41" s="158">
        <v>534.62</v>
      </c>
      <c r="BG41" s="60"/>
      <c r="BH41" s="65" t="b">
        <f t="shared" si="40"/>
        <v>0</v>
      </c>
      <c r="BI41" s="69">
        <f t="shared" si="22"/>
        <v>83.806986000000023</v>
      </c>
      <c r="BJ41" s="69">
        <f t="shared" si="41"/>
        <v>145.91643774090082</v>
      </c>
      <c r="BK41" s="69">
        <f t="shared" si="42"/>
        <v>254.05527413901007</v>
      </c>
      <c r="BL41" s="205"/>
      <c r="BM41" s="160"/>
      <c r="BN41" s="79"/>
      <c r="BO41" s="60"/>
      <c r="BP41" s="65"/>
      <c r="BQ41" s="65"/>
      <c r="BR41" s="65"/>
      <c r="BS41" s="80">
        <f t="shared" si="43"/>
        <v>0</v>
      </c>
      <c r="BT41" s="80">
        <f t="shared" si="44"/>
        <v>0</v>
      </c>
      <c r="BU41" s="206">
        <v>0.2</v>
      </c>
      <c r="BV41" s="206">
        <f t="shared" si="45"/>
        <v>72.875640000000018</v>
      </c>
      <c r="BW41" s="208">
        <f t="shared" si="46"/>
        <v>3827.1004535587695</v>
      </c>
      <c r="BX41" s="207"/>
      <c r="BY41" s="207"/>
      <c r="BZ41" s="208">
        <f t="shared" si="57"/>
        <v>3689.0275597016289</v>
      </c>
      <c r="CA41" s="208">
        <f>0.66^2*0.7854*60*CA43</f>
        <v>918.94977487159576</v>
      </c>
      <c r="CB41" s="207">
        <f>CB$16-BZ41</f>
        <v>918.94977487159576</v>
      </c>
      <c r="CC41" s="69"/>
      <c r="CD41" s="69"/>
      <c r="CE41" s="84">
        <v>76.55</v>
      </c>
      <c r="CF41" s="69">
        <f t="shared" si="47"/>
        <v>25.8034760042251</v>
      </c>
      <c r="CG41" s="60">
        <f t="shared" si="48"/>
        <v>40.954650572049239</v>
      </c>
    </row>
    <row r="42" spans="1:85" x14ac:dyDescent="0.25">
      <c r="A42" s="81">
        <v>32.28</v>
      </c>
      <c r="B42" s="81">
        <v>20</v>
      </c>
      <c r="C42" s="60">
        <f t="shared" si="0"/>
        <v>20000</v>
      </c>
      <c r="D42" s="60">
        <f t="shared" si="23"/>
        <v>20000</v>
      </c>
      <c r="E42" s="62">
        <f t="shared" si="24"/>
        <v>86.191313285479495</v>
      </c>
      <c r="F42" s="63">
        <f t="shared" si="25"/>
        <v>86.191313285479495</v>
      </c>
      <c r="G42" s="64">
        <v>222.8</v>
      </c>
      <c r="I42" s="66">
        <f t="shared" si="26"/>
        <v>20.044560000000001</v>
      </c>
      <c r="J42" s="60">
        <f t="shared" si="27"/>
        <v>20044.560000000001</v>
      </c>
      <c r="K42" s="65">
        <f t="shared" si="28"/>
        <v>0.43095656642739749</v>
      </c>
      <c r="L42" s="67">
        <f t="shared" si="29"/>
        <v>0.43095656642739749</v>
      </c>
      <c r="M42" s="65">
        <f t="shared" si="30"/>
        <v>20.301422671210197</v>
      </c>
      <c r="N42" s="68">
        <f t="shared" si="1"/>
        <v>18.702157061500376</v>
      </c>
      <c r="O42" s="69">
        <v>19.260000000000002</v>
      </c>
      <c r="P42" s="65">
        <f t="shared" si="31"/>
        <v>599.58660000000009</v>
      </c>
      <c r="Q42" s="65">
        <f t="shared" si="2"/>
        <v>222.8</v>
      </c>
      <c r="R42" s="68">
        <f t="shared" si="3"/>
        <v>376.78660000000008</v>
      </c>
      <c r="S42" s="69">
        <f t="shared" si="4"/>
        <v>103.03440584930935</v>
      </c>
      <c r="T42" s="60">
        <f t="shared" si="5"/>
        <v>51.489127798069248</v>
      </c>
      <c r="U42" s="69">
        <f t="shared" si="6"/>
        <v>0.44427565283469417</v>
      </c>
      <c r="V42" s="66">
        <f t="shared" si="7"/>
        <v>0</v>
      </c>
      <c r="W42" s="69">
        <f t="shared" si="8"/>
        <v>0</v>
      </c>
      <c r="X42" s="82">
        <v>0</v>
      </c>
      <c r="Z42" s="35">
        <v>1.83</v>
      </c>
      <c r="AA42" s="72">
        <v>6</v>
      </c>
      <c r="AB42" s="83">
        <v>72.38</v>
      </c>
      <c r="AC42" s="73">
        <f t="shared" si="32"/>
        <v>8.7739526251453981E-2</v>
      </c>
      <c r="AE42" s="60">
        <f t="shared" si="9"/>
        <v>239.92371966567001</v>
      </c>
      <c r="AF42" s="60">
        <f t="shared" si="10"/>
        <v>248.43306356819645</v>
      </c>
      <c r="AG42" s="60">
        <f t="shared" si="11"/>
        <v>254.13623958587368</v>
      </c>
      <c r="AH42" s="60">
        <v>300.44</v>
      </c>
      <c r="AI42" s="62"/>
      <c r="AJ42" s="69">
        <f t="shared" si="12"/>
        <v>170.54570897300161</v>
      </c>
      <c r="AK42" s="69">
        <f t="shared" si="13"/>
        <v>409.30970153520383</v>
      </c>
      <c r="AL42" s="70">
        <f t="shared" si="14"/>
        <v>8.7706835830899923</v>
      </c>
      <c r="AM42" s="74">
        <f t="shared" si="15"/>
        <v>217.64433999179451</v>
      </c>
      <c r="AN42" s="70">
        <f t="shared" si="16"/>
        <v>0</v>
      </c>
      <c r="AO42" s="70">
        <f t="shared" si="17"/>
        <v>1.016440815662673</v>
      </c>
      <c r="AP42" s="75">
        <f t="shared" si="33"/>
        <v>39.074113399872587</v>
      </c>
      <c r="AQ42" s="76"/>
      <c r="AR42" s="60">
        <f t="shared" si="34"/>
        <v>0</v>
      </c>
      <c r="AS42" s="60">
        <f t="shared" si="18"/>
        <v>0</v>
      </c>
      <c r="AT42" s="60">
        <f t="shared" si="19"/>
        <v>616.03567841198924</v>
      </c>
      <c r="AU42" s="60">
        <f t="shared" si="35"/>
        <v>0</v>
      </c>
      <c r="AV42" s="60">
        <f t="shared" si="36"/>
        <v>0</v>
      </c>
      <c r="AW42" s="62"/>
      <c r="AX42" s="77"/>
      <c r="AY42" s="69">
        <f t="shared" si="20"/>
        <v>1.634972364760289</v>
      </c>
      <c r="AZ42" s="78">
        <f t="shared" si="37"/>
        <v>1.0860071236489384</v>
      </c>
      <c r="BA42" s="78">
        <f t="shared" si="21"/>
        <v>0</v>
      </c>
      <c r="BB42" s="78">
        <f t="shared" si="38"/>
        <v>0</v>
      </c>
      <c r="BC42" s="78" t="b">
        <f t="shared" si="39"/>
        <v>0</v>
      </c>
      <c r="BD42" s="78">
        <v>0</v>
      </c>
      <c r="BE42" s="60"/>
      <c r="BF42" s="158">
        <v>0</v>
      </c>
      <c r="BG42" s="60"/>
      <c r="BH42" s="65" t="b">
        <f t="shared" si="40"/>
        <v>0</v>
      </c>
      <c r="BI42" s="69">
        <f t="shared" si="22"/>
        <v>86.660918000000024</v>
      </c>
      <c r="BJ42" s="69">
        <f t="shared" si="41"/>
        <v>150.88542196131849</v>
      </c>
      <c r="BK42" s="69">
        <f t="shared" si="42"/>
        <v>262.70677816319835</v>
      </c>
      <c r="BL42" s="205">
        <f t="shared" si="49"/>
        <v>56.719687591270038</v>
      </c>
      <c r="BM42" s="160">
        <f t="shared" si="50"/>
        <v>39.74280498175294</v>
      </c>
      <c r="BN42" s="79"/>
      <c r="BO42" s="60">
        <f t="shared" si="51"/>
        <v>36.74280498175294</v>
      </c>
      <c r="BP42" s="65">
        <f t="shared" si="52"/>
        <v>0.59822397699702212</v>
      </c>
      <c r="BQ42" s="65">
        <f t="shared" si="53"/>
        <v>1.4944540321850328</v>
      </c>
      <c r="BR42" s="65"/>
      <c r="BS42" s="80">
        <f t="shared" si="43"/>
        <v>0.59822397699702212</v>
      </c>
      <c r="BT42" s="80">
        <f t="shared" si="44"/>
        <v>0.74653983603343577</v>
      </c>
      <c r="BU42" s="80">
        <f t="shared" si="54"/>
        <v>0.31511782290268675</v>
      </c>
      <c r="BV42" s="80">
        <f t="shared" si="45"/>
        <v>118.73217309090549</v>
      </c>
      <c r="BW42" s="207">
        <f t="shared" si="46"/>
        <v>4131.8427233721186</v>
      </c>
      <c r="BX42" s="207"/>
      <c r="BY42" s="207"/>
      <c r="BZ42" s="207">
        <f t="shared" si="57"/>
        <v>4018.7487040898427</v>
      </c>
      <c r="CA42" s="207"/>
      <c r="CB42" s="207"/>
      <c r="CC42" s="69"/>
      <c r="CD42" s="69"/>
      <c r="CE42" s="84">
        <v>282.82</v>
      </c>
      <c r="CF42" s="69">
        <f t="shared" si="47"/>
        <v>105.03911201507408</v>
      </c>
      <c r="CG42" s="60">
        <f t="shared" si="48"/>
        <v>223.18521145244287</v>
      </c>
    </row>
    <row r="43" spans="1:85" x14ac:dyDescent="0.25">
      <c r="A43" s="81">
        <v>33.93</v>
      </c>
      <c r="B43" s="81">
        <v>54.3</v>
      </c>
      <c r="C43" s="60">
        <f t="shared" si="0"/>
        <v>54300</v>
      </c>
      <c r="D43" s="60">
        <f t="shared" si="23"/>
        <v>20000</v>
      </c>
      <c r="E43" s="62">
        <f t="shared" si="24"/>
        <v>135.10142297509614</v>
      </c>
      <c r="F43" s="63">
        <f t="shared" si="25"/>
        <v>135.10142297509614</v>
      </c>
      <c r="G43" s="64">
        <v>239.3</v>
      </c>
      <c r="I43" s="66">
        <f t="shared" si="26"/>
        <v>54.347859999999997</v>
      </c>
      <c r="J43" s="60">
        <f t="shared" si="27"/>
        <v>54347.86</v>
      </c>
      <c r="K43" s="65">
        <f t="shared" si="28"/>
        <v>0.24880556717328939</v>
      </c>
      <c r="L43" s="67">
        <f t="shared" si="29"/>
        <v>0.24880556717328939</v>
      </c>
      <c r="M43" s="65">
        <f t="shared" si="30"/>
        <v>21.564221181560189</v>
      </c>
      <c r="N43" s="68">
        <f t="shared" si="1"/>
        <v>19.370100547450761</v>
      </c>
      <c r="O43" s="69">
        <v>20.16</v>
      </c>
      <c r="P43" s="65">
        <f t="shared" si="31"/>
        <v>632.8506000000001</v>
      </c>
      <c r="Q43" s="65">
        <f t="shared" si="2"/>
        <v>239.3</v>
      </c>
      <c r="R43" s="68">
        <f t="shared" si="3"/>
        <v>393.55060000000009</v>
      </c>
      <c r="S43" s="69">
        <f t="shared" si="4"/>
        <v>273.71559376154636</v>
      </c>
      <c r="T43" s="60">
        <f t="shared" si="5"/>
        <v>136.36658005349247</v>
      </c>
      <c r="U43" s="69">
        <f t="shared" si="6"/>
        <v>0.25173951753639467</v>
      </c>
      <c r="V43" s="66">
        <f t="shared" si="7"/>
        <v>0</v>
      </c>
      <c r="W43" s="69">
        <f t="shared" si="8"/>
        <v>0</v>
      </c>
      <c r="X43" s="82">
        <v>0</v>
      </c>
      <c r="Z43" s="35">
        <v>1.22</v>
      </c>
      <c r="AA43" s="72">
        <v>7</v>
      </c>
      <c r="AB43" s="83">
        <v>263.25</v>
      </c>
      <c r="AC43" s="73">
        <f t="shared" si="32"/>
        <v>0</v>
      </c>
      <c r="AE43" s="60">
        <f t="shared" si="9"/>
        <v>386.55505962355363</v>
      </c>
      <c r="AF43" s="60">
        <f t="shared" si="10"/>
        <v>271.62239888981975</v>
      </c>
      <c r="AG43" s="60">
        <f t="shared" si="11"/>
        <v>266.87145174811019</v>
      </c>
      <c r="AH43" s="60">
        <v>331.87</v>
      </c>
      <c r="AI43" s="62"/>
      <c r="AJ43" s="69">
        <f t="shared" si="12"/>
        <v>217.81888260834239</v>
      </c>
      <c r="AK43" s="69">
        <f t="shared" si="13"/>
        <v>522.76531826002167</v>
      </c>
      <c r="AL43" s="70">
        <f t="shared" si="14"/>
        <v>4.0550841383328953</v>
      </c>
      <c r="AM43" s="74">
        <f t="shared" si="15"/>
        <v>265.01847747952689</v>
      </c>
      <c r="AN43" s="70">
        <f t="shared" si="16"/>
        <v>0</v>
      </c>
      <c r="AO43" s="70">
        <f t="shared" si="17"/>
        <v>1.3218357234245901</v>
      </c>
      <c r="AP43" s="75">
        <f t="shared" si="33"/>
        <v>86.940480334145491</v>
      </c>
      <c r="AQ43" s="76"/>
      <c r="AR43" s="60">
        <f t="shared" si="34"/>
        <v>0</v>
      </c>
      <c r="AS43" s="60">
        <f t="shared" si="18"/>
        <v>0</v>
      </c>
      <c r="AT43" s="60">
        <f t="shared" si="19"/>
        <v>705.23812236243111</v>
      </c>
      <c r="AU43" s="60">
        <f t="shared" si="35"/>
        <v>0</v>
      </c>
      <c r="AV43" s="60">
        <f t="shared" si="36"/>
        <v>0</v>
      </c>
      <c r="AW43" s="62"/>
      <c r="AX43" s="77"/>
      <c r="AY43" s="69">
        <f t="shared" si="20"/>
        <v>1.7919884313794234</v>
      </c>
      <c r="AZ43" s="78">
        <f t="shared" si="37"/>
        <v>0.98854752439193694</v>
      </c>
      <c r="BA43" s="78">
        <f t="shared" si="21"/>
        <v>0</v>
      </c>
      <c r="BB43" s="78">
        <f t="shared" si="38"/>
        <v>0</v>
      </c>
      <c r="BC43" s="78" t="b">
        <f t="shared" si="39"/>
        <v>0</v>
      </c>
      <c r="BD43" s="78">
        <v>0</v>
      </c>
      <c r="BE43" s="60"/>
      <c r="BF43" s="158">
        <v>0</v>
      </c>
      <c r="BG43" s="60"/>
      <c r="BH43" s="65" t="b">
        <f t="shared" si="40"/>
        <v>0</v>
      </c>
      <c r="BI43" s="69">
        <f t="shared" si="22"/>
        <v>90.516638000000029</v>
      </c>
      <c r="BJ43" s="69">
        <f t="shared" si="41"/>
        <v>157.59862039714275</v>
      </c>
      <c r="BK43" s="69">
        <f t="shared" si="42"/>
        <v>274.39513552284933</v>
      </c>
      <c r="BL43" s="205">
        <f t="shared" si="49"/>
        <v>82.904000967575641</v>
      </c>
      <c r="BM43" s="160">
        <f t="shared" si="50"/>
        <v>44.410294941801638</v>
      </c>
      <c r="BN43" s="79"/>
      <c r="BO43" s="60">
        <f t="shared" si="51"/>
        <v>41.410294941801638</v>
      </c>
      <c r="BP43" s="65">
        <f t="shared" si="52"/>
        <v>0.66144663507777335</v>
      </c>
      <c r="BQ43" s="65">
        <f t="shared" si="53"/>
        <v>1.6970661734711479</v>
      </c>
      <c r="BR43" s="65"/>
      <c r="BS43" s="80">
        <f t="shared" si="43"/>
        <v>0.66144663507777335</v>
      </c>
      <c r="BT43" s="80">
        <f t="shared" si="44"/>
        <v>0.8819379806030343</v>
      </c>
      <c r="BU43" s="80">
        <f t="shared" si="54"/>
        <v>0.29631683665334801</v>
      </c>
      <c r="BV43" s="80">
        <f t="shared" si="45"/>
        <v>116.61566885502712</v>
      </c>
      <c r="BW43" s="207">
        <f t="shared" si="46"/>
        <v>4500.3960493782342</v>
      </c>
      <c r="BX43" s="207"/>
      <c r="BY43" s="207"/>
      <c r="BZ43" s="207">
        <f t="shared" si="57"/>
        <v>4417.511319112853</v>
      </c>
      <c r="CA43" s="207">
        <f>AVERAGE(AP38:AP43)</f>
        <v>44.767388159184215</v>
      </c>
      <c r="CB43" s="207"/>
      <c r="CC43" s="69"/>
      <c r="CD43" s="69"/>
      <c r="CE43" s="84">
        <v>361.22</v>
      </c>
      <c r="CF43" s="69">
        <f t="shared" si="47"/>
        <v>345.36999168685327</v>
      </c>
      <c r="CG43" s="60">
        <f t="shared" si="48"/>
        <v>1033.3571255697605</v>
      </c>
    </row>
    <row r="44" spans="1:85" x14ac:dyDescent="0.25">
      <c r="BA44" s="78"/>
    </row>
    <row r="45" spans="1:85" x14ac:dyDescent="0.25">
      <c r="M45" s="85">
        <f>AVERAGE(M16:M44)</f>
        <v>18.944176122739112</v>
      </c>
      <c r="N45" s="85">
        <f>AVERAGE(N16:N44)</f>
        <v>18.123301779392243</v>
      </c>
      <c r="O45" s="85">
        <f>AVERAGE(O16:O44)</f>
        <v>18.490000000000002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BEE7D-DE02-458D-AB7B-356140A3CC7B}">
  <dimension ref="A1:AD160"/>
  <sheetViews>
    <sheetView workbookViewId="0">
      <selection activeCell="AG38" sqref="AG38"/>
    </sheetView>
  </sheetViews>
  <sheetFormatPr defaultRowHeight="15" x14ac:dyDescent="0.25"/>
  <cols>
    <col min="1" max="4" width="8.5703125" style="153" customWidth="1"/>
    <col min="5" max="5" width="7.140625" style="153" customWidth="1"/>
    <col min="6" max="6" width="8.5703125" style="153" customWidth="1"/>
    <col min="7" max="8" width="7.140625" style="153" customWidth="1"/>
    <col min="9" max="12" width="9.140625" style="153"/>
    <col min="13" max="23" width="7.140625" style="153" customWidth="1"/>
    <col min="24" max="24" width="9.140625" style="153"/>
    <col min="26" max="26" width="9.140625" style="235"/>
    <col min="27" max="30" width="9.140625" style="153"/>
  </cols>
  <sheetData>
    <row r="1" spans="1:30" ht="21" x14ac:dyDescent="0.25">
      <c r="A1" s="218" t="s">
        <v>49</v>
      </c>
      <c r="B1" s="218" t="s">
        <v>47</v>
      </c>
      <c r="C1" s="218" t="s">
        <v>50</v>
      </c>
      <c r="D1" s="218" t="s">
        <v>210</v>
      </c>
      <c r="E1" s="218" t="s">
        <v>211</v>
      </c>
      <c r="F1" s="219" t="s">
        <v>51</v>
      </c>
      <c r="G1" s="219" t="s">
        <v>212</v>
      </c>
      <c r="H1" s="219" t="s">
        <v>52</v>
      </c>
      <c r="I1" s="219" t="s">
        <v>213</v>
      </c>
      <c r="J1" s="219" t="s">
        <v>214</v>
      </c>
      <c r="K1" s="219" t="s">
        <v>215</v>
      </c>
      <c r="L1" s="219" t="s">
        <v>216</v>
      </c>
      <c r="M1" s="219" t="s">
        <v>217</v>
      </c>
      <c r="N1" s="219" t="s">
        <v>218</v>
      </c>
      <c r="O1" s="219" t="s">
        <v>219</v>
      </c>
      <c r="P1" s="219" t="s">
        <v>53</v>
      </c>
      <c r="Q1" s="219" t="s">
        <v>220</v>
      </c>
      <c r="R1" s="219" t="s">
        <v>221</v>
      </c>
      <c r="S1" s="219" t="s">
        <v>222</v>
      </c>
      <c r="T1" s="219" t="s">
        <v>223</v>
      </c>
      <c r="U1" s="219" t="s">
        <v>224</v>
      </c>
      <c r="V1" s="219" t="s">
        <v>225</v>
      </c>
      <c r="W1" s="219" t="s">
        <v>226</v>
      </c>
      <c r="X1" s="219" t="s">
        <v>227</v>
      </c>
      <c r="Z1" s="228" t="s">
        <v>241</v>
      </c>
      <c r="AA1" s="229" t="s">
        <v>236</v>
      </c>
      <c r="AB1" s="229" t="s">
        <v>313</v>
      </c>
      <c r="AC1" s="229" t="s">
        <v>262</v>
      </c>
      <c r="AD1" s="229" t="s">
        <v>21</v>
      </c>
    </row>
    <row r="2" spans="1:30" x14ac:dyDescent="0.25">
      <c r="A2" s="157">
        <v>1.34</v>
      </c>
      <c r="B2" s="157">
        <v>0.87</v>
      </c>
      <c r="C2" s="157">
        <v>15.02</v>
      </c>
      <c r="D2" s="157">
        <v>0</v>
      </c>
      <c r="E2" s="157">
        <v>0</v>
      </c>
      <c r="F2" s="158">
        <v>1.1499999999999999</v>
      </c>
      <c r="G2" s="158">
        <v>1.7</v>
      </c>
      <c r="H2" s="158">
        <v>4</v>
      </c>
      <c r="I2" s="158">
        <v>2.82</v>
      </c>
      <c r="J2" s="158">
        <v>19</v>
      </c>
      <c r="K2" s="158">
        <v>25.46</v>
      </c>
      <c r="L2" s="158">
        <v>13.15</v>
      </c>
      <c r="M2" s="158">
        <v>12.31</v>
      </c>
      <c r="N2" s="158">
        <v>91.32</v>
      </c>
      <c r="O2" s="158">
        <v>1.74</v>
      </c>
      <c r="P2" s="158">
        <v>-0.01</v>
      </c>
      <c r="Q2" s="158">
        <v>5</v>
      </c>
      <c r="R2" s="158">
        <v>0.73</v>
      </c>
      <c r="S2" s="158">
        <v>4.6399999999999997</v>
      </c>
      <c r="T2" s="158">
        <v>2.2799999999999998</v>
      </c>
      <c r="U2" s="158">
        <v>51.52</v>
      </c>
      <c r="V2" s="158">
        <v>-1.07</v>
      </c>
      <c r="W2" s="158">
        <v>38.58</v>
      </c>
      <c r="X2" s="158">
        <v>7</v>
      </c>
      <c r="Z2" s="230">
        <v>97.14</v>
      </c>
      <c r="AA2" s="231">
        <f>(Z2^2*J2*0.981)/10000</f>
        <v>17.588095156439998</v>
      </c>
      <c r="AB2" s="231">
        <f>AA2/(B2-K2/1000)</f>
        <v>20.825650835294951</v>
      </c>
      <c r="AC2" s="232">
        <f>AB2*U2^0.75</f>
        <v>400.47966913291572</v>
      </c>
      <c r="AD2" s="233">
        <f>AC2^0.18*T2^0.3/(M2^0.18)</f>
        <v>2.3966161954615006</v>
      </c>
    </row>
    <row r="3" spans="1:30" x14ac:dyDescent="0.25">
      <c r="A3" s="157">
        <v>2.19</v>
      </c>
      <c r="B3" s="157">
        <v>1.71</v>
      </c>
      <c r="C3" s="157">
        <v>28.53</v>
      </c>
      <c r="D3" s="157">
        <v>0</v>
      </c>
      <c r="E3" s="157">
        <v>0</v>
      </c>
      <c r="F3" s="158">
        <v>3.13</v>
      </c>
      <c r="G3" s="158">
        <v>1.03</v>
      </c>
      <c r="H3" s="158">
        <v>5</v>
      </c>
      <c r="I3" s="158">
        <v>2.33</v>
      </c>
      <c r="J3" s="158">
        <v>19</v>
      </c>
      <c r="K3" s="158">
        <v>41.61</v>
      </c>
      <c r="L3" s="158">
        <v>21.48</v>
      </c>
      <c r="M3" s="158">
        <v>20.13</v>
      </c>
      <c r="N3" s="158">
        <v>153.44999999999999</v>
      </c>
      <c r="O3" s="158">
        <v>1.04</v>
      </c>
      <c r="P3" s="158">
        <v>-0.01</v>
      </c>
      <c r="Q3" s="158">
        <v>6</v>
      </c>
      <c r="R3" s="158">
        <v>0.62</v>
      </c>
      <c r="S3" s="158">
        <v>2.71</v>
      </c>
      <c r="T3" s="158">
        <v>1.99</v>
      </c>
      <c r="U3" s="158">
        <v>82.68</v>
      </c>
      <c r="V3" s="158">
        <v>-1.07</v>
      </c>
      <c r="W3" s="158">
        <v>59.33</v>
      </c>
      <c r="X3" s="158">
        <v>7</v>
      </c>
      <c r="Z3" s="230">
        <v>133.19999999999999</v>
      </c>
      <c r="AA3" s="231">
        <f t="shared" ref="AA3:AA29" si="0">(Z3^2*J3*0.981)/10000</f>
        <v>33.06976113599999</v>
      </c>
      <c r="AB3" s="231">
        <f t="shared" ref="AB3:AB29" si="1">AA3/(B3-K3/1000)</f>
        <v>19.821361393918682</v>
      </c>
      <c r="AC3" s="232">
        <f t="shared" ref="AC3:AC29" si="2">AB3*U3^0.75</f>
        <v>543.48033053588983</v>
      </c>
      <c r="AD3" s="233">
        <f t="shared" ref="AD3:AD29" si="3">AC3^0.18*T3^0.3/(M3^0.18)</f>
        <v>2.2248315419767448</v>
      </c>
    </row>
    <row r="4" spans="1:30" x14ac:dyDescent="0.25">
      <c r="A4" s="157">
        <v>2.86</v>
      </c>
      <c r="B4" s="157">
        <v>6.81</v>
      </c>
      <c r="C4" s="157">
        <v>53.07</v>
      </c>
      <c r="D4" s="157">
        <v>0</v>
      </c>
      <c r="E4" s="157">
        <v>0</v>
      </c>
      <c r="F4" s="158">
        <v>3.27</v>
      </c>
      <c r="G4" s="158">
        <v>1.01</v>
      </c>
      <c r="H4" s="158">
        <v>5</v>
      </c>
      <c r="I4" s="158">
        <v>2.31</v>
      </c>
      <c r="J4" s="158">
        <v>19</v>
      </c>
      <c r="K4" s="158">
        <v>54.34</v>
      </c>
      <c r="L4" s="158">
        <v>28.06</v>
      </c>
      <c r="M4" s="158">
        <v>26.28</v>
      </c>
      <c r="N4" s="158">
        <v>122.36</v>
      </c>
      <c r="O4" s="158">
        <v>1.03</v>
      </c>
      <c r="P4" s="158">
        <v>-0.01</v>
      </c>
      <c r="Q4" s="158">
        <v>6</v>
      </c>
      <c r="R4" s="158">
        <v>0.63</v>
      </c>
      <c r="S4" s="158">
        <v>2.35</v>
      </c>
      <c r="T4" s="158">
        <v>2.02</v>
      </c>
      <c r="U4" s="158">
        <v>74.48</v>
      </c>
      <c r="V4" s="158">
        <v>-1.01</v>
      </c>
      <c r="W4" s="158">
        <v>57.65</v>
      </c>
      <c r="X4" s="158">
        <v>7</v>
      </c>
      <c r="Z4" s="230">
        <v>138.69</v>
      </c>
      <c r="AA4" s="231">
        <f t="shared" si="0"/>
        <v>35.851960118789997</v>
      </c>
      <c r="AB4" s="231">
        <f t="shared" si="1"/>
        <v>5.3069515219519632</v>
      </c>
      <c r="AC4" s="232">
        <f t="shared" si="2"/>
        <v>134.54726417166458</v>
      </c>
      <c r="AD4" s="233">
        <f t="shared" si="3"/>
        <v>1.6568009035471281</v>
      </c>
    </row>
    <row r="5" spans="1:30" x14ac:dyDescent="0.25">
      <c r="A5" s="157">
        <v>3.44</v>
      </c>
      <c r="B5" s="157">
        <v>1.29</v>
      </c>
      <c r="C5" s="157">
        <v>17.54</v>
      </c>
      <c r="D5" s="157">
        <v>4.38</v>
      </c>
      <c r="E5" s="157">
        <v>0</v>
      </c>
      <c r="F5" s="158">
        <v>3.34</v>
      </c>
      <c r="G5" s="158">
        <v>1</v>
      </c>
      <c r="H5" s="158">
        <v>5</v>
      </c>
      <c r="I5" s="158">
        <v>2.2999999999999998</v>
      </c>
      <c r="J5" s="158">
        <v>19</v>
      </c>
      <c r="K5" s="158">
        <v>65.36</v>
      </c>
      <c r="L5" s="158">
        <v>33.75</v>
      </c>
      <c r="M5" s="158">
        <v>31.61</v>
      </c>
      <c r="N5" s="158">
        <v>103.62</v>
      </c>
      <c r="O5" s="158">
        <v>1.02</v>
      </c>
      <c r="P5" s="158">
        <v>-0.01</v>
      </c>
      <c r="Q5" s="158">
        <v>6</v>
      </c>
      <c r="R5" s="158">
        <v>0.64</v>
      </c>
      <c r="S5" s="158">
        <v>2.12</v>
      </c>
      <c r="T5" s="158">
        <v>2.0499999999999998</v>
      </c>
      <c r="U5" s="158">
        <v>68.42</v>
      </c>
      <c r="V5" s="158">
        <v>-0.89</v>
      </c>
      <c r="W5" s="158">
        <v>55.98</v>
      </c>
      <c r="X5" s="158">
        <v>7</v>
      </c>
      <c r="Z5" s="230">
        <v>142.52000000000001</v>
      </c>
      <c r="AA5" s="231">
        <f t="shared" si="0"/>
        <v>37.859444350560004</v>
      </c>
      <c r="AB5" s="231">
        <f t="shared" si="1"/>
        <v>30.914754009798802</v>
      </c>
      <c r="AC5" s="232">
        <f t="shared" si="2"/>
        <v>735.44990725262437</v>
      </c>
      <c r="AD5" s="233">
        <f t="shared" si="3"/>
        <v>2.1854320438539707</v>
      </c>
    </row>
    <row r="6" spans="1:30" x14ac:dyDescent="0.25">
      <c r="A6" s="157">
        <v>4.29</v>
      </c>
      <c r="B6" s="157">
        <v>1.92</v>
      </c>
      <c r="C6" s="157">
        <v>30.05</v>
      </c>
      <c r="D6" s="157">
        <v>12.86</v>
      </c>
      <c r="E6" s="157">
        <v>0</v>
      </c>
      <c r="F6" s="158">
        <v>1.2</v>
      </c>
      <c r="G6" s="158">
        <v>1.62</v>
      </c>
      <c r="H6" s="158">
        <v>4</v>
      </c>
      <c r="I6" s="158">
        <v>2.79</v>
      </c>
      <c r="J6" s="158">
        <v>19</v>
      </c>
      <c r="K6" s="158">
        <v>81.510000000000005</v>
      </c>
      <c r="L6" s="158">
        <v>42.08</v>
      </c>
      <c r="M6" s="158">
        <v>39.43</v>
      </c>
      <c r="N6" s="158">
        <v>28.44</v>
      </c>
      <c r="O6" s="158">
        <v>1.74</v>
      </c>
      <c r="P6" s="158">
        <v>-0.03</v>
      </c>
      <c r="Q6" s="158">
        <v>4</v>
      </c>
      <c r="R6" s="158">
        <v>0.84</v>
      </c>
      <c r="S6" s="158">
        <v>2.21</v>
      </c>
      <c r="T6" s="158">
        <v>2.54</v>
      </c>
      <c r="U6" s="158">
        <v>24.41</v>
      </c>
      <c r="V6" s="158">
        <v>-0.74</v>
      </c>
      <c r="W6" s="158">
        <v>30.61</v>
      </c>
      <c r="X6" s="158">
        <v>5</v>
      </c>
      <c r="Z6" s="230">
        <v>114.23</v>
      </c>
      <c r="AA6" s="231">
        <f t="shared" si="0"/>
        <v>24.32108591631</v>
      </c>
      <c r="AB6" s="231">
        <f t="shared" si="1"/>
        <v>13.228837750713902</v>
      </c>
      <c r="AC6" s="232">
        <f t="shared" si="2"/>
        <v>145.27722128335856</v>
      </c>
      <c r="AD6" s="233">
        <f t="shared" si="3"/>
        <v>1.6726183210434378</v>
      </c>
    </row>
    <row r="7" spans="1:30" x14ac:dyDescent="0.25">
      <c r="A7" s="157">
        <v>5.13</v>
      </c>
      <c r="B7" s="157">
        <v>0.39</v>
      </c>
      <c r="C7" s="157">
        <v>10.86</v>
      </c>
      <c r="D7" s="157">
        <v>21.34</v>
      </c>
      <c r="E7" s="157">
        <v>0</v>
      </c>
      <c r="F7" s="158">
        <v>1.17</v>
      </c>
      <c r="G7" s="158">
        <v>1.65</v>
      </c>
      <c r="H7" s="158">
        <v>4</v>
      </c>
      <c r="I7" s="158">
        <v>2.8</v>
      </c>
      <c r="J7" s="158">
        <v>19</v>
      </c>
      <c r="K7" s="158">
        <v>97.47</v>
      </c>
      <c r="L7" s="158">
        <v>50.33</v>
      </c>
      <c r="M7" s="158">
        <v>47.14</v>
      </c>
      <c r="N7" s="158">
        <v>22.77</v>
      </c>
      <c r="O7" s="158">
        <v>1.8</v>
      </c>
      <c r="P7" s="158">
        <v>-0.03</v>
      </c>
      <c r="Q7" s="158">
        <v>4</v>
      </c>
      <c r="R7" s="158">
        <v>0.87</v>
      </c>
      <c r="S7" s="158">
        <v>1.94</v>
      </c>
      <c r="T7" s="158">
        <v>2.61</v>
      </c>
      <c r="U7" s="158">
        <v>20.59</v>
      </c>
      <c r="V7" s="158">
        <v>-0.63</v>
      </c>
      <c r="W7" s="158">
        <v>28.58</v>
      </c>
      <c r="X7" s="158">
        <v>4</v>
      </c>
      <c r="Z7" s="230">
        <v>116.77</v>
      </c>
      <c r="AA7" s="231">
        <f t="shared" si="0"/>
        <v>25.414710602309999</v>
      </c>
      <c r="AB7" s="231">
        <f t="shared" si="1"/>
        <v>86.878988829555936</v>
      </c>
      <c r="AC7" s="232">
        <f t="shared" si="2"/>
        <v>839.7635450274181</v>
      </c>
      <c r="AD7" s="233">
        <f t="shared" si="3"/>
        <v>2.2393928708370505</v>
      </c>
    </row>
    <row r="8" spans="1:30" x14ac:dyDescent="0.25">
      <c r="A8" s="157">
        <v>5.8</v>
      </c>
      <c r="B8" s="157">
        <v>1.19</v>
      </c>
      <c r="C8" s="157">
        <v>16.98</v>
      </c>
      <c r="D8" s="157">
        <v>28.04</v>
      </c>
      <c r="E8" s="157">
        <v>0</v>
      </c>
      <c r="F8" s="158">
        <v>3.53</v>
      </c>
      <c r="G8" s="158">
        <v>0.83</v>
      </c>
      <c r="H8" s="158">
        <v>5</v>
      </c>
      <c r="I8" s="158">
        <v>2.2400000000000002</v>
      </c>
      <c r="J8" s="158">
        <v>19</v>
      </c>
      <c r="K8" s="158">
        <v>110.2</v>
      </c>
      <c r="L8" s="158">
        <v>56.9</v>
      </c>
      <c r="M8" s="158">
        <v>53.3</v>
      </c>
      <c r="N8" s="158">
        <v>64.2</v>
      </c>
      <c r="O8" s="158">
        <v>0.86</v>
      </c>
      <c r="P8" s="158">
        <v>-0.01</v>
      </c>
      <c r="Q8" s="158">
        <v>5</v>
      </c>
      <c r="R8" s="158">
        <v>0.68</v>
      </c>
      <c r="S8" s="158">
        <v>1.54</v>
      </c>
      <c r="T8" s="158">
        <v>2.1</v>
      </c>
      <c r="U8" s="158">
        <v>52.12</v>
      </c>
      <c r="V8" s="158">
        <v>-0.53</v>
      </c>
      <c r="W8" s="158">
        <v>54.17</v>
      </c>
      <c r="X8" s="158">
        <v>7</v>
      </c>
      <c r="Z8" s="230">
        <v>150.56</v>
      </c>
      <c r="AA8" s="231">
        <f t="shared" si="0"/>
        <v>42.251469719039996</v>
      </c>
      <c r="AB8" s="231">
        <f t="shared" si="1"/>
        <v>39.128977328245973</v>
      </c>
      <c r="AC8" s="232">
        <f t="shared" si="2"/>
        <v>759.01752357108819</v>
      </c>
      <c r="AD8" s="233">
        <f t="shared" si="3"/>
        <v>2.0151167607041507</v>
      </c>
    </row>
    <row r="9" spans="1:30" x14ac:dyDescent="0.25">
      <c r="A9" s="157">
        <v>6.61</v>
      </c>
      <c r="B9" s="157">
        <v>9</v>
      </c>
      <c r="C9" s="157">
        <v>60.17</v>
      </c>
      <c r="D9" s="157">
        <v>36.07</v>
      </c>
      <c r="E9" s="157">
        <v>0</v>
      </c>
      <c r="F9" s="158">
        <v>6.45</v>
      </c>
      <c r="G9" s="158">
        <v>0.71</v>
      </c>
      <c r="H9" s="158">
        <v>6</v>
      </c>
      <c r="I9" s="158">
        <v>1.98</v>
      </c>
      <c r="J9" s="158">
        <v>19</v>
      </c>
      <c r="K9" s="158">
        <v>125.59</v>
      </c>
      <c r="L9" s="158">
        <v>64.84</v>
      </c>
      <c r="M9" s="158">
        <v>60.75</v>
      </c>
      <c r="N9" s="158">
        <v>104.12</v>
      </c>
      <c r="O9" s="158">
        <v>0.73</v>
      </c>
      <c r="P9" s="158">
        <v>0</v>
      </c>
      <c r="Q9" s="158">
        <v>6</v>
      </c>
      <c r="R9" s="158">
        <v>0.6</v>
      </c>
      <c r="S9" s="158">
        <v>1.36</v>
      </c>
      <c r="T9" s="158">
        <v>1.88</v>
      </c>
      <c r="U9" s="158">
        <v>84.73</v>
      </c>
      <c r="V9" s="158">
        <v>-0.48</v>
      </c>
      <c r="W9" s="158">
        <v>72.040000000000006</v>
      </c>
      <c r="X9" s="158">
        <v>7</v>
      </c>
      <c r="Z9" s="230">
        <v>178.61</v>
      </c>
      <c r="AA9" s="231">
        <f t="shared" si="0"/>
        <v>59.46126568119</v>
      </c>
      <c r="AB9" s="231">
        <f t="shared" si="1"/>
        <v>6.7003063506407754</v>
      </c>
      <c r="AC9" s="232">
        <f t="shared" si="2"/>
        <v>187.12101507443276</v>
      </c>
      <c r="AD9" s="233">
        <f t="shared" si="3"/>
        <v>1.4797593255937553</v>
      </c>
    </row>
    <row r="10" spans="1:30" x14ac:dyDescent="0.25">
      <c r="A10" s="157">
        <v>7.37</v>
      </c>
      <c r="B10" s="157">
        <v>9.14</v>
      </c>
      <c r="C10" s="157">
        <v>60.59</v>
      </c>
      <c r="D10" s="157">
        <v>43.66</v>
      </c>
      <c r="E10" s="157">
        <v>0</v>
      </c>
      <c r="F10" s="158">
        <v>8.48</v>
      </c>
      <c r="G10" s="158">
        <v>0.69</v>
      </c>
      <c r="H10" s="158">
        <v>6</v>
      </c>
      <c r="I10" s="158">
        <v>1.87</v>
      </c>
      <c r="J10" s="158">
        <v>19</v>
      </c>
      <c r="K10" s="158">
        <v>140.03</v>
      </c>
      <c r="L10" s="158">
        <v>72.3</v>
      </c>
      <c r="M10" s="158">
        <v>67.73</v>
      </c>
      <c r="N10" s="158">
        <v>123.12</v>
      </c>
      <c r="O10" s="158">
        <v>0.7</v>
      </c>
      <c r="P10" s="158">
        <v>0</v>
      </c>
      <c r="Q10" s="158">
        <v>6</v>
      </c>
      <c r="R10" s="158">
        <v>0.56999999999999995</v>
      </c>
      <c r="S10" s="158">
        <v>1.26</v>
      </c>
      <c r="T10" s="158">
        <v>1.8</v>
      </c>
      <c r="U10" s="158">
        <v>103.56</v>
      </c>
      <c r="V10" s="158">
        <v>-0.43</v>
      </c>
      <c r="W10" s="158">
        <v>79.62</v>
      </c>
      <c r="X10" s="158">
        <v>7</v>
      </c>
      <c r="Z10" s="230">
        <v>195.01</v>
      </c>
      <c r="AA10" s="231">
        <f t="shared" si="0"/>
        <v>70.88206689639</v>
      </c>
      <c r="AB10" s="231">
        <f t="shared" si="1"/>
        <v>7.8758114634148768</v>
      </c>
      <c r="AC10" s="232">
        <f t="shared" si="2"/>
        <v>255.67563454698791</v>
      </c>
      <c r="AD10" s="233">
        <f t="shared" si="3"/>
        <v>1.5150439781575131</v>
      </c>
    </row>
    <row r="11" spans="1:30" x14ac:dyDescent="0.25">
      <c r="A11" s="157">
        <v>8.08</v>
      </c>
      <c r="B11" s="157">
        <v>7.27</v>
      </c>
      <c r="C11" s="157">
        <v>54.68</v>
      </c>
      <c r="D11" s="157">
        <v>50.8</v>
      </c>
      <c r="E11" s="157">
        <v>0</v>
      </c>
      <c r="F11" s="158">
        <v>10.37</v>
      </c>
      <c r="G11" s="158">
        <v>0.61</v>
      </c>
      <c r="H11" s="158">
        <v>6</v>
      </c>
      <c r="I11" s="158">
        <v>1.77</v>
      </c>
      <c r="J11" s="158">
        <v>19</v>
      </c>
      <c r="K11" s="158">
        <v>153.52000000000001</v>
      </c>
      <c r="L11" s="158">
        <v>79.260000000000005</v>
      </c>
      <c r="M11" s="158">
        <v>74.260000000000005</v>
      </c>
      <c r="N11" s="158">
        <v>137.54</v>
      </c>
      <c r="O11" s="158">
        <v>0.62</v>
      </c>
      <c r="P11" s="158">
        <v>0</v>
      </c>
      <c r="Q11" s="158">
        <v>6</v>
      </c>
      <c r="R11" s="158">
        <v>0.54</v>
      </c>
      <c r="S11" s="158">
        <v>1.18</v>
      </c>
      <c r="T11" s="158">
        <v>1.72</v>
      </c>
      <c r="U11" s="158">
        <v>119.33</v>
      </c>
      <c r="V11" s="158">
        <v>-0.38</v>
      </c>
      <c r="W11" s="158">
        <v>89.76</v>
      </c>
      <c r="X11" s="158">
        <v>7</v>
      </c>
      <c r="Z11" s="230">
        <v>205.04</v>
      </c>
      <c r="AA11" s="231">
        <f t="shared" si="0"/>
        <v>78.360968442239979</v>
      </c>
      <c r="AB11" s="231">
        <f t="shared" si="1"/>
        <v>11.011197732901657</v>
      </c>
      <c r="AC11" s="232">
        <f t="shared" si="2"/>
        <v>397.55460829490596</v>
      </c>
      <c r="AD11" s="233">
        <f t="shared" si="3"/>
        <v>1.5915272044674824</v>
      </c>
    </row>
    <row r="12" spans="1:30" x14ac:dyDescent="0.25">
      <c r="A12" s="157">
        <v>8.8800000000000008</v>
      </c>
      <c r="B12" s="157">
        <v>14.66</v>
      </c>
      <c r="C12" s="157">
        <v>74.95</v>
      </c>
      <c r="D12" s="157">
        <v>58.84</v>
      </c>
      <c r="E12" s="157">
        <v>0</v>
      </c>
      <c r="F12" s="158">
        <v>12.09</v>
      </c>
      <c r="G12" s="158">
        <v>0.56000000000000005</v>
      </c>
      <c r="H12" s="158">
        <v>6</v>
      </c>
      <c r="I12" s="158">
        <v>1.7</v>
      </c>
      <c r="J12" s="158">
        <v>19</v>
      </c>
      <c r="K12" s="158">
        <v>168.72</v>
      </c>
      <c r="L12" s="158">
        <v>87.11</v>
      </c>
      <c r="M12" s="158">
        <v>81.61</v>
      </c>
      <c r="N12" s="158">
        <v>146.02000000000001</v>
      </c>
      <c r="O12" s="158">
        <v>0.56999999999999995</v>
      </c>
      <c r="P12" s="158">
        <v>0</v>
      </c>
      <c r="Q12" s="158">
        <v>6</v>
      </c>
      <c r="R12" s="158">
        <v>0.52</v>
      </c>
      <c r="S12" s="158">
        <v>1.1200000000000001</v>
      </c>
      <c r="T12" s="158">
        <v>1.67</v>
      </c>
      <c r="U12" s="158">
        <v>131.75</v>
      </c>
      <c r="V12" s="158">
        <v>-0.35</v>
      </c>
      <c r="W12" s="158">
        <v>97.7</v>
      </c>
      <c r="X12" s="158">
        <v>7</v>
      </c>
      <c r="Z12" s="230">
        <v>213.67</v>
      </c>
      <c r="AA12" s="231">
        <f t="shared" si="0"/>
        <v>85.096110142709989</v>
      </c>
      <c r="AB12" s="231">
        <f t="shared" si="1"/>
        <v>5.872228688059991</v>
      </c>
      <c r="AC12" s="232">
        <f t="shared" si="2"/>
        <v>228.357840989311</v>
      </c>
      <c r="AD12" s="233">
        <f t="shared" si="3"/>
        <v>1.4036279268216807</v>
      </c>
    </row>
    <row r="13" spans="1:30" x14ac:dyDescent="0.25">
      <c r="A13" s="157">
        <v>9.6</v>
      </c>
      <c r="B13" s="157">
        <v>14.29</v>
      </c>
      <c r="C13" s="157">
        <v>74.099999999999994</v>
      </c>
      <c r="D13" s="157">
        <v>65.98</v>
      </c>
      <c r="E13" s="157">
        <v>0</v>
      </c>
      <c r="F13" s="158">
        <v>11.17</v>
      </c>
      <c r="G13" s="158">
        <v>0.57999999999999996</v>
      </c>
      <c r="H13" s="158">
        <v>6</v>
      </c>
      <c r="I13" s="158">
        <v>1.73</v>
      </c>
      <c r="J13" s="158">
        <v>19</v>
      </c>
      <c r="K13" s="158">
        <v>182.4</v>
      </c>
      <c r="L13" s="158">
        <v>94.18</v>
      </c>
      <c r="M13" s="158">
        <v>88.22</v>
      </c>
      <c r="N13" s="158">
        <v>124.55</v>
      </c>
      <c r="O13" s="158">
        <v>0.59</v>
      </c>
      <c r="P13" s="158">
        <v>0</v>
      </c>
      <c r="Q13" s="158">
        <v>6</v>
      </c>
      <c r="R13" s="158">
        <v>0.55000000000000004</v>
      </c>
      <c r="S13" s="158">
        <v>1.08</v>
      </c>
      <c r="T13" s="158">
        <v>1.72</v>
      </c>
      <c r="U13" s="158">
        <v>116.98</v>
      </c>
      <c r="V13" s="158">
        <v>-0.28999999999999998</v>
      </c>
      <c r="W13" s="158">
        <v>91.64</v>
      </c>
      <c r="X13" s="158">
        <v>7</v>
      </c>
      <c r="Z13" s="230">
        <v>211.66</v>
      </c>
      <c r="AA13" s="231">
        <f t="shared" si="0"/>
        <v>83.502637242839995</v>
      </c>
      <c r="AB13" s="231">
        <f t="shared" si="1"/>
        <v>5.9189824805665028</v>
      </c>
      <c r="AC13" s="232">
        <f t="shared" si="2"/>
        <v>210.53813294554732</v>
      </c>
      <c r="AD13" s="233">
        <f t="shared" si="3"/>
        <v>1.3761190360944835</v>
      </c>
    </row>
    <row r="14" spans="1:30" x14ac:dyDescent="0.25">
      <c r="A14" s="157">
        <v>11.12</v>
      </c>
      <c r="B14" s="157">
        <v>4.5199999999999996</v>
      </c>
      <c r="C14" s="157">
        <v>44.15</v>
      </c>
      <c r="D14" s="157">
        <v>81.16</v>
      </c>
      <c r="E14" s="157">
        <v>0</v>
      </c>
      <c r="F14" s="158">
        <v>9.2899999999999991</v>
      </c>
      <c r="G14" s="158">
        <v>0.64</v>
      </c>
      <c r="H14" s="158">
        <v>6</v>
      </c>
      <c r="I14" s="158">
        <v>1.82</v>
      </c>
      <c r="J14" s="158">
        <v>19</v>
      </c>
      <c r="K14" s="158">
        <v>211.28</v>
      </c>
      <c r="L14" s="158">
        <v>109.09</v>
      </c>
      <c r="M14" s="158">
        <v>102.19</v>
      </c>
      <c r="N14" s="158">
        <v>88.83</v>
      </c>
      <c r="O14" s="158">
        <v>0.66</v>
      </c>
      <c r="P14" s="158">
        <v>0</v>
      </c>
      <c r="Q14" s="158">
        <v>6</v>
      </c>
      <c r="R14" s="158">
        <v>0.6</v>
      </c>
      <c r="S14" s="158">
        <v>0.99</v>
      </c>
      <c r="T14" s="158">
        <v>1.84</v>
      </c>
      <c r="U14" s="158">
        <v>89.14</v>
      </c>
      <c r="V14" s="158">
        <v>-0.28000000000000003</v>
      </c>
      <c r="W14" s="158">
        <v>77.2</v>
      </c>
      <c r="X14" s="158">
        <v>7</v>
      </c>
      <c r="Z14" s="230">
        <v>208.18</v>
      </c>
      <c r="AA14" s="231">
        <f t="shared" si="0"/>
        <v>80.779398822359994</v>
      </c>
      <c r="AB14" s="231">
        <f t="shared" si="1"/>
        <v>18.747887730546427</v>
      </c>
      <c r="AC14" s="232">
        <f t="shared" si="2"/>
        <v>543.88466816975927</v>
      </c>
      <c r="AD14" s="233">
        <f t="shared" si="3"/>
        <v>1.6223444298256826</v>
      </c>
    </row>
    <row r="15" spans="1:30" x14ac:dyDescent="0.25">
      <c r="A15" s="157">
        <v>12.54</v>
      </c>
      <c r="B15" s="157">
        <v>9.01</v>
      </c>
      <c r="C15" s="157">
        <v>60.21</v>
      </c>
      <c r="D15" s="157">
        <v>95.45</v>
      </c>
      <c r="E15" s="157">
        <v>0</v>
      </c>
      <c r="F15" s="158">
        <v>8.7100000000000009</v>
      </c>
      <c r="G15" s="158">
        <v>0.67</v>
      </c>
      <c r="H15" s="158">
        <v>6</v>
      </c>
      <c r="I15" s="158">
        <v>1.86</v>
      </c>
      <c r="J15" s="158">
        <v>19</v>
      </c>
      <c r="K15" s="158">
        <v>238.26</v>
      </c>
      <c r="L15" s="158">
        <v>123.02</v>
      </c>
      <c r="M15" s="158">
        <v>115.24</v>
      </c>
      <c r="N15" s="158">
        <v>73.48</v>
      </c>
      <c r="O15" s="158">
        <v>0.69</v>
      </c>
      <c r="P15" s="158">
        <v>0</v>
      </c>
      <c r="Q15" s="158">
        <v>6</v>
      </c>
      <c r="R15" s="158">
        <v>0.63</v>
      </c>
      <c r="S15" s="158">
        <v>0.92</v>
      </c>
      <c r="T15" s="158">
        <v>1.9</v>
      </c>
      <c r="U15" s="158">
        <v>77.040000000000006</v>
      </c>
      <c r="V15" s="158">
        <v>-0.23</v>
      </c>
      <c r="W15" s="158">
        <v>70.86</v>
      </c>
      <c r="X15" s="158">
        <v>7</v>
      </c>
      <c r="Z15" s="230">
        <v>209.32</v>
      </c>
      <c r="AA15" s="231">
        <f t="shared" si="0"/>
        <v>81.666522027360003</v>
      </c>
      <c r="AB15" s="231">
        <f t="shared" si="1"/>
        <v>9.3101849835220847</v>
      </c>
      <c r="AC15" s="232">
        <f t="shared" si="2"/>
        <v>242.1004048160861</v>
      </c>
      <c r="AD15" s="233">
        <f t="shared" si="3"/>
        <v>1.3856600250416913</v>
      </c>
    </row>
    <row r="16" spans="1:30" x14ac:dyDescent="0.25">
      <c r="A16" s="157">
        <v>14.15</v>
      </c>
      <c r="B16" s="157">
        <v>12.53</v>
      </c>
      <c r="C16" s="157">
        <v>69.84</v>
      </c>
      <c r="D16" s="157">
        <v>111.52</v>
      </c>
      <c r="E16" s="157">
        <v>0</v>
      </c>
      <c r="F16" s="158">
        <v>11.68</v>
      </c>
      <c r="G16" s="158">
        <v>0.57999999999999996</v>
      </c>
      <c r="H16" s="158">
        <v>6</v>
      </c>
      <c r="I16" s="158">
        <v>1.72</v>
      </c>
      <c r="J16" s="158">
        <v>19</v>
      </c>
      <c r="K16" s="158">
        <v>268.85000000000002</v>
      </c>
      <c r="L16" s="158">
        <v>138.81</v>
      </c>
      <c r="M16" s="158">
        <v>130.04</v>
      </c>
      <c r="N16" s="158">
        <v>87.74</v>
      </c>
      <c r="O16" s="158">
        <v>0.59</v>
      </c>
      <c r="P16" s="158">
        <v>0</v>
      </c>
      <c r="Q16" s="158">
        <v>6</v>
      </c>
      <c r="R16" s="158">
        <v>0.59</v>
      </c>
      <c r="S16" s="158">
        <v>0.86</v>
      </c>
      <c r="T16" s="158">
        <v>1.78</v>
      </c>
      <c r="U16" s="158">
        <v>97.11</v>
      </c>
      <c r="V16" s="158">
        <v>-0.21</v>
      </c>
      <c r="W16" s="158">
        <v>84.12</v>
      </c>
      <c r="X16" s="158">
        <v>7</v>
      </c>
      <c r="Z16" s="230">
        <v>225.24</v>
      </c>
      <c r="AA16" s="231">
        <f t="shared" si="0"/>
        <v>94.56134606064002</v>
      </c>
      <c r="AB16" s="231">
        <f t="shared" si="1"/>
        <v>7.7122738128674744</v>
      </c>
      <c r="AC16" s="232">
        <f t="shared" si="2"/>
        <v>238.5780066865976</v>
      </c>
      <c r="AD16" s="233">
        <f t="shared" si="3"/>
        <v>1.3260674680042652</v>
      </c>
    </row>
    <row r="17" spans="1:30" x14ac:dyDescent="0.25">
      <c r="A17" s="157">
        <v>15.8</v>
      </c>
      <c r="B17" s="157">
        <v>13.43</v>
      </c>
      <c r="C17" s="157">
        <v>72.05</v>
      </c>
      <c r="D17" s="157">
        <v>128.04</v>
      </c>
      <c r="E17" s="157">
        <v>0</v>
      </c>
      <c r="F17" s="158">
        <v>12.35</v>
      </c>
      <c r="G17" s="158">
        <v>0.56000000000000005</v>
      </c>
      <c r="H17" s="158">
        <v>6</v>
      </c>
      <c r="I17" s="158">
        <v>1.69</v>
      </c>
      <c r="J17" s="158">
        <v>19</v>
      </c>
      <c r="K17" s="158">
        <v>300.2</v>
      </c>
      <c r="L17" s="158">
        <v>155</v>
      </c>
      <c r="M17" s="158">
        <v>145.19999999999999</v>
      </c>
      <c r="N17" s="158">
        <v>82.98</v>
      </c>
      <c r="O17" s="158">
        <v>0.56999999999999995</v>
      </c>
      <c r="P17" s="158">
        <v>0</v>
      </c>
      <c r="Q17" s="158">
        <v>6</v>
      </c>
      <c r="R17" s="158">
        <v>0.6</v>
      </c>
      <c r="S17" s="158">
        <v>0.81</v>
      </c>
      <c r="T17" s="158">
        <v>1.78</v>
      </c>
      <c r="U17" s="158">
        <v>95.8</v>
      </c>
      <c r="V17" s="158">
        <v>-0.19</v>
      </c>
      <c r="W17" s="158">
        <v>84.6</v>
      </c>
      <c r="X17" s="158">
        <v>7</v>
      </c>
      <c r="Z17" s="230">
        <v>231.23</v>
      </c>
      <c r="AA17" s="231">
        <f t="shared" si="0"/>
        <v>99.65772451430999</v>
      </c>
      <c r="AB17" s="231">
        <f t="shared" si="1"/>
        <v>7.5901936445574183</v>
      </c>
      <c r="AC17" s="232">
        <f t="shared" si="2"/>
        <v>232.42186823128378</v>
      </c>
      <c r="AD17" s="233">
        <f t="shared" si="3"/>
        <v>1.293903440159637</v>
      </c>
    </row>
    <row r="18" spans="1:30" x14ac:dyDescent="0.25">
      <c r="A18" s="157">
        <v>17.32</v>
      </c>
      <c r="B18" s="157">
        <v>11.01</v>
      </c>
      <c r="C18" s="157">
        <v>65.88</v>
      </c>
      <c r="D18" s="157">
        <v>143.21</v>
      </c>
      <c r="E18" s="157">
        <v>0</v>
      </c>
      <c r="F18" s="158">
        <v>13.57</v>
      </c>
      <c r="G18" s="158">
        <v>0.53</v>
      </c>
      <c r="H18" s="158">
        <v>6</v>
      </c>
      <c r="I18" s="158">
        <v>1.64</v>
      </c>
      <c r="J18" s="158">
        <v>19</v>
      </c>
      <c r="K18" s="158">
        <v>329.08</v>
      </c>
      <c r="L18" s="158">
        <v>169.91</v>
      </c>
      <c r="M18" s="158">
        <v>159.16999999999999</v>
      </c>
      <c r="N18" s="158">
        <v>83.18</v>
      </c>
      <c r="O18" s="158">
        <v>0.54</v>
      </c>
      <c r="P18" s="158">
        <v>0</v>
      </c>
      <c r="Q18" s="158">
        <v>6</v>
      </c>
      <c r="R18" s="158">
        <v>0.6</v>
      </c>
      <c r="S18" s="158">
        <v>0.76</v>
      </c>
      <c r="T18" s="158">
        <v>1.75</v>
      </c>
      <c r="U18" s="158">
        <v>99.78</v>
      </c>
      <c r="V18" s="158">
        <v>-0.17</v>
      </c>
      <c r="W18" s="158">
        <v>88.3</v>
      </c>
      <c r="X18" s="158">
        <v>7</v>
      </c>
      <c r="Z18" s="230">
        <v>238.18</v>
      </c>
      <c r="AA18" s="231">
        <f t="shared" si="0"/>
        <v>105.73851094236001</v>
      </c>
      <c r="AB18" s="231">
        <f t="shared" si="1"/>
        <v>9.8997568507544305</v>
      </c>
      <c r="AC18" s="232">
        <f t="shared" si="2"/>
        <v>312.54111175319684</v>
      </c>
      <c r="AD18" s="233">
        <f t="shared" si="3"/>
        <v>1.3355485592051231</v>
      </c>
    </row>
    <row r="19" spans="1:30" x14ac:dyDescent="0.25">
      <c r="A19" s="157">
        <v>18.71</v>
      </c>
      <c r="B19" s="157">
        <v>16.18</v>
      </c>
      <c r="C19" s="157">
        <v>78.34</v>
      </c>
      <c r="D19" s="157">
        <v>157.05000000000001</v>
      </c>
      <c r="E19" s="157">
        <v>0</v>
      </c>
      <c r="F19" s="158">
        <v>14.45</v>
      </c>
      <c r="G19" s="158">
        <v>0.51</v>
      </c>
      <c r="H19" s="158">
        <v>6</v>
      </c>
      <c r="I19" s="158">
        <v>1.61</v>
      </c>
      <c r="J19" s="158">
        <v>19</v>
      </c>
      <c r="K19" s="158">
        <v>355.49</v>
      </c>
      <c r="L19" s="158">
        <v>183.55</v>
      </c>
      <c r="M19" s="158">
        <v>171.94</v>
      </c>
      <c r="N19" s="158">
        <v>81.98</v>
      </c>
      <c r="O19" s="158">
        <v>0.53</v>
      </c>
      <c r="P19" s="158">
        <v>0</v>
      </c>
      <c r="Q19" s="158">
        <v>6</v>
      </c>
      <c r="R19" s="158">
        <v>0.6</v>
      </c>
      <c r="S19" s="158">
        <v>0.73</v>
      </c>
      <c r="T19" s="158">
        <v>1.74</v>
      </c>
      <c r="U19" s="158">
        <v>101.4</v>
      </c>
      <c r="V19" s="158">
        <v>-0.15</v>
      </c>
      <c r="W19" s="158">
        <v>90.34</v>
      </c>
      <c r="X19" s="158">
        <v>7</v>
      </c>
      <c r="Z19" s="230">
        <v>243.58</v>
      </c>
      <c r="AA19" s="231">
        <f t="shared" si="0"/>
        <v>110.58745424796001</v>
      </c>
      <c r="AB19" s="231">
        <f t="shared" si="1"/>
        <v>6.9883651530417064</v>
      </c>
      <c r="AC19" s="232">
        <f t="shared" si="2"/>
        <v>223.30788368478071</v>
      </c>
      <c r="AD19" s="233">
        <f t="shared" si="3"/>
        <v>1.2376551647248386</v>
      </c>
    </row>
    <row r="20" spans="1:30" x14ac:dyDescent="0.25">
      <c r="A20" s="157">
        <v>20.09</v>
      </c>
      <c r="B20" s="157">
        <v>16.07</v>
      </c>
      <c r="C20" s="157">
        <v>78.11</v>
      </c>
      <c r="D20" s="157">
        <v>170.89</v>
      </c>
      <c r="E20" s="157">
        <v>0</v>
      </c>
      <c r="F20" s="158">
        <v>14.21</v>
      </c>
      <c r="G20" s="158">
        <v>0.52</v>
      </c>
      <c r="H20" s="158">
        <v>6</v>
      </c>
      <c r="I20" s="158">
        <v>1.62</v>
      </c>
      <c r="J20" s="158">
        <v>19</v>
      </c>
      <c r="K20" s="158">
        <v>381.71</v>
      </c>
      <c r="L20" s="158">
        <v>197.08</v>
      </c>
      <c r="M20" s="158">
        <v>184.63</v>
      </c>
      <c r="N20" s="158">
        <v>74.89</v>
      </c>
      <c r="O20" s="158">
        <v>0.53</v>
      </c>
      <c r="P20" s="158">
        <v>0</v>
      </c>
      <c r="Q20" s="158">
        <v>6</v>
      </c>
      <c r="R20" s="158">
        <v>0.62</v>
      </c>
      <c r="S20" s="158">
        <v>0.69</v>
      </c>
      <c r="T20" s="158">
        <v>1.77</v>
      </c>
      <c r="U20" s="158">
        <v>94.33</v>
      </c>
      <c r="V20" s="158">
        <v>-0.14000000000000001</v>
      </c>
      <c r="W20" s="158">
        <v>86.87</v>
      </c>
      <c r="X20" s="158">
        <v>7</v>
      </c>
      <c r="Z20" s="230">
        <v>245.68</v>
      </c>
      <c r="AA20" s="231">
        <f t="shared" si="0"/>
        <v>112.50251084736001</v>
      </c>
      <c r="AB20" s="231">
        <f t="shared" si="1"/>
        <v>7.1711136680517766</v>
      </c>
      <c r="AC20" s="232">
        <f t="shared" si="2"/>
        <v>217.05709300592571</v>
      </c>
      <c r="AD20" s="233">
        <f t="shared" si="3"/>
        <v>1.2219146962024194</v>
      </c>
    </row>
    <row r="21" spans="1:30" x14ac:dyDescent="0.25">
      <c r="A21" s="157">
        <v>21.7</v>
      </c>
      <c r="B21" s="157">
        <v>10.27</v>
      </c>
      <c r="C21" s="157">
        <v>63.85</v>
      </c>
      <c r="D21" s="157">
        <v>186.96</v>
      </c>
      <c r="E21" s="157">
        <v>0</v>
      </c>
      <c r="F21" s="158">
        <v>13.07</v>
      </c>
      <c r="G21" s="158">
        <v>0.54</v>
      </c>
      <c r="H21" s="158">
        <v>6</v>
      </c>
      <c r="I21" s="158">
        <v>1.66</v>
      </c>
      <c r="J21" s="158">
        <v>19</v>
      </c>
      <c r="K21" s="158">
        <v>412.3</v>
      </c>
      <c r="L21" s="158">
        <v>212.88</v>
      </c>
      <c r="M21" s="158">
        <v>199.42</v>
      </c>
      <c r="N21" s="158">
        <v>63.47</v>
      </c>
      <c r="O21" s="158">
        <v>0.56000000000000005</v>
      </c>
      <c r="P21" s="158">
        <v>0</v>
      </c>
      <c r="Q21" s="158">
        <v>6</v>
      </c>
      <c r="R21" s="158">
        <v>0.65</v>
      </c>
      <c r="S21" s="158">
        <v>0.64</v>
      </c>
      <c r="T21" s="158">
        <v>1.84</v>
      </c>
      <c r="U21" s="158">
        <v>80.48</v>
      </c>
      <c r="V21" s="158">
        <v>-0.13</v>
      </c>
      <c r="W21" s="158">
        <v>78.67</v>
      </c>
      <c r="X21" s="158">
        <v>7</v>
      </c>
      <c r="Z21" s="230">
        <v>245.79</v>
      </c>
      <c r="AA21" s="231">
        <f t="shared" si="0"/>
        <v>112.60327644999002</v>
      </c>
      <c r="AB21" s="231">
        <f t="shared" si="1"/>
        <v>11.422875158504523</v>
      </c>
      <c r="AC21" s="232">
        <f t="shared" si="2"/>
        <v>306.93146066431001</v>
      </c>
      <c r="AD21" s="233">
        <f t="shared" si="3"/>
        <v>1.2976406202449968</v>
      </c>
    </row>
    <row r="22" spans="1:30" x14ac:dyDescent="0.25">
      <c r="A22" s="157">
        <v>23.17</v>
      </c>
      <c r="B22" s="157">
        <v>12.76</v>
      </c>
      <c r="C22" s="157">
        <v>70.41</v>
      </c>
      <c r="D22" s="157">
        <v>201.7</v>
      </c>
      <c r="E22" s="157">
        <v>0</v>
      </c>
      <c r="F22" s="158">
        <v>10.36</v>
      </c>
      <c r="G22" s="158">
        <v>0.61</v>
      </c>
      <c r="H22" s="158">
        <v>6</v>
      </c>
      <c r="I22" s="158">
        <v>1.77</v>
      </c>
      <c r="J22" s="158">
        <v>19</v>
      </c>
      <c r="K22" s="158">
        <v>440.23</v>
      </c>
      <c r="L22" s="158">
        <v>227.3</v>
      </c>
      <c r="M22" s="158">
        <v>212.93</v>
      </c>
      <c r="N22" s="158">
        <v>46.6</v>
      </c>
      <c r="O22" s="158">
        <v>0.64</v>
      </c>
      <c r="P22" s="158">
        <v>0</v>
      </c>
      <c r="Q22" s="158">
        <v>6</v>
      </c>
      <c r="R22" s="158">
        <v>0.72</v>
      </c>
      <c r="S22" s="158">
        <v>0.59</v>
      </c>
      <c r="T22" s="158">
        <v>1.99</v>
      </c>
      <c r="U22" s="158">
        <v>57.57</v>
      </c>
      <c r="V22" s="158">
        <v>-0.12</v>
      </c>
      <c r="W22" s="158">
        <v>63.17</v>
      </c>
      <c r="X22" s="158">
        <v>7</v>
      </c>
      <c r="Z22" s="230">
        <v>240.13</v>
      </c>
      <c r="AA22" s="231">
        <f t="shared" si="0"/>
        <v>107.47697885990999</v>
      </c>
      <c r="AB22" s="231">
        <f t="shared" si="1"/>
        <v>8.7239436174465919</v>
      </c>
      <c r="AC22" s="232">
        <f t="shared" si="2"/>
        <v>182.33079356728237</v>
      </c>
      <c r="AD22" s="233">
        <f t="shared" si="3"/>
        <v>1.1954408525737481</v>
      </c>
    </row>
    <row r="23" spans="1:30" x14ac:dyDescent="0.25">
      <c r="A23" s="157">
        <v>24.82</v>
      </c>
      <c r="B23" s="157">
        <v>7.94</v>
      </c>
      <c r="C23" s="157">
        <v>56.88</v>
      </c>
      <c r="D23" s="157">
        <v>218.21</v>
      </c>
      <c r="E23" s="157">
        <v>0</v>
      </c>
      <c r="F23" s="158">
        <v>11.53</v>
      </c>
      <c r="G23" s="158">
        <v>0.57999999999999996</v>
      </c>
      <c r="H23" s="158">
        <v>6</v>
      </c>
      <c r="I23" s="158">
        <v>1.72</v>
      </c>
      <c r="J23" s="158">
        <v>19</v>
      </c>
      <c r="K23" s="158">
        <v>471.58</v>
      </c>
      <c r="L23" s="158">
        <v>243.48</v>
      </c>
      <c r="M23" s="158">
        <v>228.1</v>
      </c>
      <c r="N23" s="158">
        <v>48.5</v>
      </c>
      <c r="O23" s="158">
        <v>0.6</v>
      </c>
      <c r="P23" s="158">
        <v>0</v>
      </c>
      <c r="Q23" s="158">
        <v>6</v>
      </c>
      <c r="R23" s="158">
        <v>0.71</v>
      </c>
      <c r="S23" s="158">
        <v>0.56000000000000005</v>
      </c>
      <c r="T23" s="158">
        <v>1.96</v>
      </c>
      <c r="U23" s="158">
        <v>61.44</v>
      </c>
      <c r="V23" s="158">
        <v>-0.11</v>
      </c>
      <c r="W23" s="158">
        <v>66.73</v>
      </c>
      <c r="X23" s="158">
        <v>7</v>
      </c>
      <c r="Z23" s="230">
        <v>247.47</v>
      </c>
      <c r="AA23" s="231">
        <f t="shared" si="0"/>
        <v>114.14784713750998</v>
      </c>
      <c r="AB23" s="231">
        <f t="shared" si="1"/>
        <v>15.284069071839825</v>
      </c>
      <c r="AC23" s="232">
        <f t="shared" si="2"/>
        <v>335.41107376269406</v>
      </c>
      <c r="AD23" s="233">
        <f t="shared" si="3"/>
        <v>1.3116507185712813</v>
      </c>
    </row>
    <row r="24" spans="1:30" x14ac:dyDescent="0.25">
      <c r="A24" s="157">
        <v>26.29</v>
      </c>
      <c r="B24" s="157">
        <v>13.77</v>
      </c>
      <c r="C24" s="157">
        <v>72.86</v>
      </c>
      <c r="D24" s="157">
        <v>232.95</v>
      </c>
      <c r="E24" s="157">
        <v>0</v>
      </c>
      <c r="F24" s="158">
        <v>11.86</v>
      </c>
      <c r="G24" s="158">
        <v>0.56999999999999995</v>
      </c>
      <c r="H24" s="158">
        <v>6</v>
      </c>
      <c r="I24" s="158">
        <v>1.71</v>
      </c>
      <c r="J24" s="158">
        <v>19</v>
      </c>
      <c r="K24" s="158">
        <v>499.51</v>
      </c>
      <c r="L24" s="158">
        <v>257.89999999999998</v>
      </c>
      <c r="M24" s="158">
        <v>241.61</v>
      </c>
      <c r="N24" s="158">
        <v>47.01</v>
      </c>
      <c r="O24" s="158">
        <v>0.59</v>
      </c>
      <c r="P24" s="158">
        <v>0</v>
      </c>
      <c r="Q24" s="158">
        <v>6</v>
      </c>
      <c r="R24" s="158">
        <v>0.72</v>
      </c>
      <c r="S24" s="158">
        <v>0.54</v>
      </c>
      <c r="T24" s="158">
        <v>1.96</v>
      </c>
      <c r="U24" s="158">
        <v>60.11</v>
      </c>
      <c r="V24" s="158">
        <v>-0.1</v>
      </c>
      <c r="W24" s="158">
        <v>66.319999999999993</v>
      </c>
      <c r="X24" s="158">
        <v>7</v>
      </c>
      <c r="Z24" s="230">
        <v>251.53</v>
      </c>
      <c r="AA24" s="231">
        <f t="shared" si="0"/>
        <v>117.92399670351001</v>
      </c>
      <c r="AB24" s="231">
        <f t="shared" si="1"/>
        <v>8.8861825526796689</v>
      </c>
      <c r="AC24" s="232">
        <f t="shared" si="2"/>
        <v>191.83386499063556</v>
      </c>
      <c r="AD24" s="233">
        <f t="shared" si="3"/>
        <v>1.173931316515713</v>
      </c>
    </row>
    <row r="25" spans="1:30" x14ac:dyDescent="0.25">
      <c r="A25" s="157">
        <v>27.86</v>
      </c>
      <c r="B25" s="157">
        <v>13.72</v>
      </c>
      <c r="C25" s="157">
        <v>72.739999999999995</v>
      </c>
      <c r="D25" s="157">
        <v>248.57</v>
      </c>
      <c r="E25" s="157">
        <v>0</v>
      </c>
      <c r="F25" s="158">
        <v>16.05</v>
      </c>
      <c r="G25" s="158">
        <v>0.48</v>
      </c>
      <c r="H25" s="158">
        <v>6</v>
      </c>
      <c r="I25" s="158">
        <v>1.56</v>
      </c>
      <c r="J25" s="158">
        <v>19</v>
      </c>
      <c r="K25" s="158">
        <v>529.34</v>
      </c>
      <c r="L25" s="158">
        <v>273.31</v>
      </c>
      <c r="M25" s="158">
        <v>256.02999999999997</v>
      </c>
      <c r="N25" s="158">
        <v>60.62</v>
      </c>
      <c r="O25" s="158">
        <v>0.5</v>
      </c>
      <c r="P25" s="158">
        <v>0</v>
      </c>
      <c r="Q25" s="158">
        <v>6</v>
      </c>
      <c r="R25" s="158">
        <v>0.66</v>
      </c>
      <c r="S25" s="158">
        <v>0.54</v>
      </c>
      <c r="T25" s="158">
        <v>1.8</v>
      </c>
      <c r="U25" s="158">
        <v>82.75</v>
      </c>
      <c r="V25" s="158">
        <v>-0.1</v>
      </c>
      <c r="W25" s="158">
        <v>83.28</v>
      </c>
      <c r="X25" s="158">
        <v>7</v>
      </c>
      <c r="Z25" s="230">
        <v>266.10000000000002</v>
      </c>
      <c r="AA25" s="231">
        <f t="shared" si="0"/>
        <v>131.98128651900004</v>
      </c>
      <c r="AB25" s="231">
        <f t="shared" si="1"/>
        <v>10.005662075968907</v>
      </c>
      <c r="AC25" s="232">
        <f t="shared" si="2"/>
        <v>274.51863646483622</v>
      </c>
      <c r="AD25" s="233">
        <f t="shared" si="3"/>
        <v>1.2079037439037665</v>
      </c>
    </row>
    <row r="26" spans="1:30" x14ac:dyDescent="0.25">
      <c r="A26" s="157">
        <v>29.29</v>
      </c>
      <c r="B26" s="157">
        <v>20.51</v>
      </c>
      <c r="C26" s="157">
        <v>87.17</v>
      </c>
      <c r="D26" s="157">
        <v>262.86</v>
      </c>
      <c r="E26" s="157">
        <v>0</v>
      </c>
      <c r="F26" s="158">
        <v>12.57</v>
      </c>
      <c r="G26" s="158">
        <v>0.53</v>
      </c>
      <c r="H26" s="158">
        <v>6</v>
      </c>
      <c r="I26" s="158">
        <v>1.67</v>
      </c>
      <c r="J26" s="158">
        <v>19</v>
      </c>
      <c r="K26" s="158">
        <v>556.51</v>
      </c>
      <c r="L26" s="158">
        <v>287.33</v>
      </c>
      <c r="M26" s="158">
        <v>269.18</v>
      </c>
      <c r="N26" s="158">
        <v>44.62</v>
      </c>
      <c r="O26" s="158">
        <v>0.55000000000000004</v>
      </c>
      <c r="P26" s="158">
        <v>0</v>
      </c>
      <c r="Q26" s="158">
        <v>6</v>
      </c>
      <c r="R26" s="158">
        <v>0.73</v>
      </c>
      <c r="S26" s="158">
        <v>0.49</v>
      </c>
      <c r="T26" s="158">
        <v>1.96</v>
      </c>
      <c r="U26" s="158">
        <v>58.12</v>
      </c>
      <c r="V26" s="158">
        <v>-0.09</v>
      </c>
      <c r="W26" s="158">
        <v>66.790000000000006</v>
      </c>
      <c r="X26" s="158">
        <v>7</v>
      </c>
      <c r="Z26" s="230">
        <v>258.01</v>
      </c>
      <c r="AA26" s="231">
        <f t="shared" si="0"/>
        <v>124.07825751038999</v>
      </c>
      <c r="AB26" s="231">
        <f t="shared" si="1"/>
        <v>6.2183737035671438</v>
      </c>
      <c r="AC26" s="232">
        <f t="shared" si="2"/>
        <v>130.89438663428231</v>
      </c>
      <c r="AD26" s="233">
        <f t="shared" si="3"/>
        <v>1.0747684358595864</v>
      </c>
    </row>
    <row r="27" spans="1:30" x14ac:dyDescent="0.25">
      <c r="A27" s="157">
        <v>30.94</v>
      </c>
      <c r="B27" s="157">
        <v>3.31</v>
      </c>
      <c r="C27" s="157">
        <v>38.380000000000003</v>
      </c>
      <c r="D27" s="157">
        <v>279.38</v>
      </c>
      <c r="E27" s="157">
        <v>0</v>
      </c>
      <c r="F27" s="158">
        <v>12.61</v>
      </c>
      <c r="G27" s="158">
        <v>0.52</v>
      </c>
      <c r="H27" s="158">
        <v>6</v>
      </c>
      <c r="I27" s="158">
        <v>1.67</v>
      </c>
      <c r="J27" s="158">
        <v>19</v>
      </c>
      <c r="K27" s="158">
        <v>587.86</v>
      </c>
      <c r="L27" s="158">
        <v>303.52</v>
      </c>
      <c r="M27" s="158">
        <v>284.33999999999997</v>
      </c>
      <c r="N27" s="158">
        <v>42.29</v>
      </c>
      <c r="O27" s="158">
        <v>0.55000000000000004</v>
      </c>
      <c r="P27" s="158">
        <v>0</v>
      </c>
      <c r="Q27" s="158">
        <v>6</v>
      </c>
      <c r="R27" s="158">
        <v>0.74</v>
      </c>
      <c r="S27" s="158">
        <v>0.46</v>
      </c>
      <c r="T27" s="158">
        <v>1.98</v>
      </c>
      <c r="U27" s="158">
        <v>55.03</v>
      </c>
      <c r="V27" s="158">
        <v>-0.09</v>
      </c>
      <c r="W27" s="158">
        <v>64.84</v>
      </c>
      <c r="X27" s="158">
        <v>7</v>
      </c>
      <c r="Z27" s="230">
        <v>261.58999999999997</v>
      </c>
      <c r="AA27" s="231">
        <f t="shared" si="0"/>
        <v>127.54542464558996</v>
      </c>
      <c r="AB27" s="231">
        <f t="shared" si="1"/>
        <v>46.854836505686691</v>
      </c>
      <c r="AC27" s="232">
        <f t="shared" si="2"/>
        <v>946.68187311328643</v>
      </c>
      <c r="AD27" s="233">
        <f t="shared" si="3"/>
        <v>1.5241420864017463</v>
      </c>
    </row>
    <row r="28" spans="1:30" x14ac:dyDescent="0.25">
      <c r="A28" s="157">
        <v>32.28</v>
      </c>
      <c r="B28" s="157">
        <v>13.85</v>
      </c>
      <c r="C28" s="157">
        <v>73.05</v>
      </c>
      <c r="D28" s="157">
        <v>292.77</v>
      </c>
      <c r="E28" s="157">
        <v>0</v>
      </c>
      <c r="F28" s="158">
        <v>15.7</v>
      </c>
      <c r="G28" s="158">
        <v>0.46</v>
      </c>
      <c r="H28" s="158">
        <v>6</v>
      </c>
      <c r="I28" s="158">
        <v>1.55</v>
      </c>
      <c r="J28" s="158">
        <v>19</v>
      </c>
      <c r="K28" s="158">
        <v>613.32000000000005</v>
      </c>
      <c r="L28" s="158">
        <v>316.67</v>
      </c>
      <c r="M28" s="158">
        <v>296.64999999999998</v>
      </c>
      <c r="N28" s="158">
        <v>50.85</v>
      </c>
      <c r="O28" s="158">
        <v>0.47</v>
      </c>
      <c r="P28" s="158">
        <v>0</v>
      </c>
      <c r="Q28" s="158">
        <v>6</v>
      </c>
      <c r="R28" s="158">
        <v>0.7</v>
      </c>
      <c r="S28" s="158">
        <v>0.47</v>
      </c>
      <c r="T28" s="158">
        <v>1.86</v>
      </c>
      <c r="U28" s="158">
        <v>69.84</v>
      </c>
      <c r="V28" s="158">
        <v>-0.08</v>
      </c>
      <c r="W28" s="158">
        <v>77.44</v>
      </c>
      <c r="X28" s="158">
        <v>7</v>
      </c>
      <c r="Z28" s="230">
        <v>271.2</v>
      </c>
      <c r="AA28" s="231">
        <f t="shared" si="0"/>
        <v>137.08880121599998</v>
      </c>
      <c r="AB28" s="231">
        <f t="shared" si="1"/>
        <v>10.356736070978522</v>
      </c>
      <c r="AC28" s="232">
        <f t="shared" si="2"/>
        <v>250.20793690627815</v>
      </c>
      <c r="AD28" s="233">
        <f t="shared" si="3"/>
        <v>1.1682723401818849</v>
      </c>
    </row>
    <row r="29" spans="1:30" x14ac:dyDescent="0.25">
      <c r="A29" s="157">
        <v>33.93</v>
      </c>
      <c r="B29" s="157">
        <v>29.76</v>
      </c>
      <c r="C29" s="157">
        <v>103.07</v>
      </c>
      <c r="D29" s="157">
        <v>309.29000000000002</v>
      </c>
      <c r="E29" s="157">
        <v>0</v>
      </c>
      <c r="F29" s="158">
        <v>24.52</v>
      </c>
      <c r="G29" s="158">
        <v>0.38</v>
      </c>
      <c r="H29" s="158">
        <v>6</v>
      </c>
      <c r="I29" s="158">
        <v>1.35</v>
      </c>
      <c r="J29" s="158">
        <v>19</v>
      </c>
      <c r="K29" s="158">
        <v>644.66999999999996</v>
      </c>
      <c r="L29" s="158">
        <v>332.85</v>
      </c>
      <c r="M29" s="158">
        <v>311.82</v>
      </c>
      <c r="N29" s="158">
        <v>76.56</v>
      </c>
      <c r="O29" s="158">
        <v>0.39</v>
      </c>
      <c r="P29" s="158">
        <v>0</v>
      </c>
      <c r="Q29" s="158">
        <v>6</v>
      </c>
      <c r="R29" s="158">
        <v>0.62</v>
      </c>
      <c r="S29" s="158">
        <v>0.5</v>
      </c>
      <c r="T29" s="158">
        <v>1.62</v>
      </c>
      <c r="U29" s="158">
        <v>117.08</v>
      </c>
      <c r="V29" s="158">
        <v>-0.09</v>
      </c>
      <c r="W29" s="158">
        <v>109.89</v>
      </c>
      <c r="X29" s="158">
        <v>7</v>
      </c>
      <c r="Z29" s="230">
        <v>293.61</v>
      </c>
      <c r="AA29" s="231">
        <f t="shared" si="0"/>
        <v>160.68091435119001</v>
      </c>
      <c r="AB29" s="231">
        <f t="shared" si="1"/>
        <v>5.5187735928526314</v>
      </c>
      <c r="AC29" s="232">
        <f t="shared" si="2"/>
        <v>196.42855094480174</v>
      </c>
      <c r="AD29" s="233">
        <f t="shared" si="3"/>
        <v>1.0634782704156438</v>
      </c>
    </row>
    <row r="30" spans="1:30" x14ac:dyDescent="0.25">
      <c r="Z30" s="230"/>
      <c r="AA30" s="231"/>
      <c r="AB30" s="231"/>
      <c r="AC30" s="232"/>
      <c r="AD30" s="233"/>
    </row>
    <row r="31" spans="1:30" x14ac:dyDescent="0.25">
      <c r="Z31" s="230"/>
      <c r="AA31" s="231"/>
      <c r="AB31" s="231"/>
      <c r="AC31" s="232"/>
      <c r="AD31" s="233"/>
    </row>
    <row r="32" spans="1:30" x14ac:dyDescent="0.25">
      <c r="Z32" s="230"/>
      <c r="AA32" s="231"/>
      <c r="AB32" s="231"/>
      <c r="AC32" s="232"/>
      <c r="AD32" s="233"/>
    </row>
    <row r="33" spans="26:30" x14ac:dyDescent="0.25">
      <c r="Z33" s="230"/>
      <c r="AA33" s="231"/>
      <c r="AB33" s="231"/>
      <c r="AC33" s="232"/>
      <c r="AD33" s="233"/>
    </row>
    <row r="34" spans="26:30" x14ac:dyDescent="0.25">
      <c r="Z34" s="230"/>
      <c r="AA34" s="231"/>
      <c r="AB34" s="231"/>
      <c r="AC34" s="232"/>
      <c r="AD34" s="233"/>
    </row>
    <row r="35" spans="26:30" x14ac:dyDescent="0.25">
      <c r="Z35" s="230"/>
      <c r="AA35" s="231"/>
      <c r="AB35" s="231"/>
      <c r="AC35" s="232"/>
      <c r="AD35" s="233"/>
    </row>
    <row r="36" spans="26:30" x14ac:dyDescent="0.25">
      <c r="Z36" s="230"/>
      <c r="AA36" s="231"/>
      <c r="AB36" s="231"/>
      <c r="AC36" s="232"/>
      <c r="AD36" s="233"/>
    </row>
    <row r="37" spans="26:30" x14ac:dyDescent="0.25">
      <c r="Z37" s="230"/>
      <c r="AA37" s="231"/>
      <c r="AB37" s="231"/>
      <c r="AC37" s="232"/>
      <c r="AD37" s="233"/>
    </row>
    <row r="38" spans="26:30" x14ac:dyDescent="0.25">
      <c r="Z38" s="230"/>
      <c r="AA38" s="231"/>
      <c r="AB38" s="231"/>
      <c r="AC38" s="232"/>
      <c r="AD38" s="233"/>
    </row>
    <row r="39" spans="26:30" x14ac:dyDescent="0.25">
      <c r="Z39" s="230"/>
      <c r="AA39" s="231"/>
      <c r="AB39" s="231"/>
      <c r="AC39" s="232"/>
      <c r="AD39" s="233"/>
    </row>
    <row r="40" spans="26:30" x14ac:dyDescent="0.25">
      <c r="Z40" s="230"/>
      <c r="AA40" s="231"/>
      <c r="AB40" s="231"/>
      <c r="AC40" s="232"/>
      <c r="AD40" s="233"/>
    </row>
    <row r="41" spans="26:30" x14ac:dyDescent="0.25">
      <c r="Z41" s="230"/>
      <c r="AA41" s="231"/>
      <c r="AB41" s="231"/>
      <c r="AC41" s="232"/>
      <c r="AD41" s="233"/>
    </row>
    <row r="42" spans="26:30" x14ac:dyDescent="0.25">
      <c r="Z42" s="230"/>
      <c r="AA42" s="231"/>
      <c r="AB42" s="231"/>
      <c r="AC42" s="232"/>
      <c r="AD42" s="233"/>
    </row>
    <row r="43" spans="26:30" x14ac:dyDescent="0.25">
      <c r="Z43" s="230"/>
      <c r="AA43" s="231"/>
      <c r="AB43" s="231"/>
      <c r="AC43" s="232"/>
      <c r="AD43" s="233"/>
    </row>
    <row r="44" spans="26:30" x14ac:dyDescent="0.25">
      <c r="Z44" s="230"/>
      <c r="AA44" s="231"/>
      <c r="AB44" s="231"/>
      <c r="AC44" s="232"/>
      <c r="AD44" s="233"/>
    </row>
    <row r="45" spans="26:30" x14ac:dyDescent="0.25">
      <c r="Z45" s="230"/>
      <c r="AA45" s="231"/>
      <c r="AB45" s="231"/>
      <c r="AC45" s="232"/>
      <c r="AD45" s="233"/>
    </row>
    <row r="46" spans="26:30" x14ac:dyDescent="0.25">
      <c r="Z46" s="230"/>
      <c r="AA46" s="231"/>
      <c r="AB46" s="231"/>
      <c r="AC46" s="232"/>
      <c r="AD46" s="233"/>
    </row>
    <row r="47" spans="26:30" x14ac:dyDescent="0.25">
      <c r="Z47" s="230"/>
      <c r="AA47" s="231"/>
      <c r="AB47" s="231"/>
      <c r="AC47" s="232"/>
      <c r="AD47" s="233"/>
    </row>
    <row r="48" spans="26:30" x14ac:dyDescent="0.25">
      <c r="Z48" s="230"/>
      <c r="AA48" s="231"/>
      <c r="AB48" s="231"/>
      <c r="AC48" s="232"/>
      <c r="AD48" s="233"/>
    </row>
    <row r="49" spans="26:30" x14ac:dyDescent="0.25">
      <c r="Z49" s="230"/>
      <c r="AA49" s="231"/>
      <c r="AB49" s="231"/>
      <c r="AC49" s="232"/>
      <c r="AD49" s="233"/>
    </row>
    <row r="50" spans="26:30" x14ac:dyDescent="0.25">
      <c r="Z50" s="230"/>
      <c r="AA50" s="231"/>
      <c r="AB50" s="231"/>
      <c r="AC50" s="232"/>
      <c r="AD50" s="233"/>
    </row>
    <row r="51" spans="26:30" x14ac:dyDescent="0.25">
      <c r="Z51" s="230"/>
      <c r="AA51" s="231"/>
      <c r="AB51" s="231"/>
      <c r="AC51" s="232"/>
      <c r="AD51" s="233"/>
    </row>
    <row r="52" spans="26:30" x14ac:dyDescent="0.25">
      <c r="Z52" s="230"/>
      <c r="AA52" s="231"/>
      <c r="AB52" s="231"/>
      <c r="AC52" s="232"/>
      <c r="AD52" s="233"/>
    </row>
    <row r="53" spans="26:30" x14ac:dyDescent="0.25">
      <c r="Z53" s="230"/>
      <c r="AA53" s="231"/>
      <c r="AB53" s="231"/>
      <c r="AC53" s="232"/>
      <c r="AD53" s="233"/>
    </row>
    <row r="54" spans="26:30" x14ac:dyDescent="0.25">
      <c r="Z54" s="230"/>
      <c r="AA54" s="231"/>
      <c r="AB54" s="231"/>
      <c r="AC54" s="232"/>
      <c r="AD54" s="233"/>
    </row>
    <row r="55" spans="26:30" x14ac:dyDescent="0.25">
      <c r="Z55" s="230"/>
      <c r="AA55" s="231"/>
      <c r="AB55" s="231"/>
      <c r="AC55" s="232"/>
      <c r="AD55" s="233"/>
    </row>
    <row r="56" spans="26:30" x14ac:dyDescent="0.25">
      <c r="Z56" s="230"/>
      <c r="AA56" s="231"/>
      <c r="AB56" s="231"/>
      <c r="AC56" s="232"/>
      <c r="AD56" s="233"/>
    </row>
    <row r="57" spans="26:30" x14ac:dyDescent="0.25">
      <c r="Z57" s="230"/>
      <c r="AA57" s="231"/>
      <c r="AB57" s="231"/>
      <c r="AC57" s="232"/>
      <c r="AD57" s="233"/>
    </row>
    <row r="58" spans="26:30" x14ac:dyDescent="0.25">
      <c r="Z58" s="230"/>
      <c r="AA58" s="231"/>
      <c r="AB58" s="231"/>
      <c r="AC58" s="232"/>
      <c r="AD58" s="233"/>
    </row>
    <row r="59" spans="26:30" x14ac:dyDescent="0.25">
      <c r="Z59" s="230"/>
      <c r="AA59" s="231"/>
      <c r="AB59" s="231"/>
      <c r="AC59" s="232"/>
      <c r="AD59" s="233"/>
    </row>
    <row r="60" spans="26:30" x14ac:dyDescent="0.25">
      <c r="Z60" s="230"/>
      <c r="AA60" s="231"/>
      <c r="AB60" s="231"/>
      <c r="AC60" s="232"/>
      <c r="AD60" s="233"/>
    </row>
    <row r="61" spans="26:30" x14ac:dyDescent="0.25">
      <c r="Z61" s="230"/>
      <c r="AA61" s="231"/>
      <c r="AB61" s="231"/>
      <c r="AC61" s="232"/>
      <c r="AD61" s="233"/>
    </row>
    <row r="62" spans="26:30" x14ac:dyDescent="0.25">
      <c r="Z62" s="230"/>
      <c r="AA62" s="231"/>
      <c r="AB62" s="231"/>
      <c r="AC62" s="232"/>
      <c r="AD62" s="233"/>
    </row>
    <row r="63" spans="26:30" x14ac:dyDescent="0.25">
      <c r="Z63" s="230"/>
      <c r="AA63" s="231"/>
      <c r="AB63" s="231"/>
      <c r="AC63" s="232"/>
      <c r="AD63" s="233"/>
    </row>
    <row r="64" spans="26:30" x14ac:dyDescent="0.25">
      <c r="Z64" s="230"/>
      <c r="AA64" s="231"/>
      <c r="AB64" s="231"/>
      <c r="AC64" s="232"/>
      <c r="AD64" s="233"/>
    </row>
    <row r="65" spans="26:30" x14ac:dyDescent="0.25">
      <c r="Z65" s="230"/>
      <c r="AA65" s="231"/>
      <c r="AB65" s="231"/>
      <c r="AC65" s="232"/>
      <c r="AD65" s="233"/>
    </row>
    <row r="66" spans="26:30" x14ac:dyDescent="0.25">
      <c r="Z66" s="230"/>
      <c r="AA66" s="231"/>
      <c r="AB66" s="231"/>
      <c r="AC66" s="232"/>
      <c r="AD66" s="233"/>
    </row>
    <row r="67" spans="26:30" x14ac:dyDescent="0.25">
      <c r="Z67" s="230"/>
      <c r="AA67" s="231"/>
      <c r="AB67" s="231"/>
      <c r="AC67" s="232"/>
      <c r="AD67" s="233"/>
    </row>
    <row r="68" spans="26:30" x14ac:dyDescent="0.25">
      <c r="Z68" s="230"/>
      <c r="AA68" s="231"/>
      <c r="AB68" s="231"/>
      <c r="AC68" s="232"/>
      <c r="AD68" s="233"/>
    </row>
    <row r="69" spans="26:30" x14ac:dyDescent="0.25">
      <c r="Z69" s="230"/>
      <c r="AA69" s="231"/>
      <c r="AB69" s="231"/>
      <c r="AC69" s="232"/>
      <c r="AD69" s="233"/>
    </row>
    <row r="70" spans="26:30" x14ac:dyDescent="0.25">
      <c r="Z70" s="230"/>
      <c r="AA70" s="231"/>
      <c r="AB70" s="231"/>
      <c r="AC70" s="232"/>
      <c r="AD70" s="233"/>
    </row>
    <row r="71" spans="26:30" x14ac:dyDescent="0.25">
      <c r="Z71" s="230"/>
      <c r="AA71" s="231"/>
      <c r="AB71" s="231"/>
      <c r="AC71" s="232"/>
      <c r="AD71" s="233"/>
    </row>
    <row r="72" spans="26:30" x14ac:dyDescent="0.25">
      <c r="Z72" s="230"/>
      <c r="AA72" s="231"/>
      <c r="AB72" s="231"/>
      <c r="AC72" s="232"/>
      <c r="AD72" s="233"/>
    </row>
    <row r="73" spans="26:30" x14ac:dyDescent="0.25">
      <c r="Z73" s="230"/>
      <c r="AA73" s="231"/>
      <c r="AB73" s="231"/>
      <c r="AC73" s="232"/>
      <c r="AD73" s="233"/>
    </row>
    <row r="74" spans="26:30" x14ac:dyDescent="0.25">
      <c r="Z74" s="230"/>
      <c r="AA74" s="231"/>
      <c r="AB74" s="231"/>
      <c r="AC74" s="232"/>
      <c r="AD74" s="233"/>
    </row>
    <row r="75" spans="26:30" x14ac:dyDescent="0.25">
      <c r="Z75" s="230"/>
      <c r="AA75" s="231"/>
      <c r="AB75" s="231"/>
      <c r="AC75" s="232"/>
      <c r="AD75" s="233"/>
    </row>
    <row r="76" spans="26:30" x14ac:dyDescent="0.25">
      <c r="Z76" s="230"/>
      <c r="AA76" s="231"/>
      <c r="AB76" s="231"/>
      <c r="AC76" s="232"/>
      <c r="AD76" s="233"/>
    </row>
    <row r="77" spans="26:30" x14ac:dyDescent="0.25">
      <c r="Z77" s="230"/>
      <c r="AA77" s="231"/>
      <c r="AB77" s="231"/>
      <c r="AC77" s="232"/>
      <c r="AD77" s="233"/>
    </row>
    <row r="78" spans="26:30" x14ac:dyDescent="0.25">
      <c r="Z78" s="230"/>
      <c r="AA78" s="231"/>
      <c r="AB78" s="231"/>
      <c r="AC78" s="232"/>
      <c r="AD78" s="233"/>
    </row>
    <row r="79" spans="26:30" x14ac:dyDescent="0.25">
      <c r="Z79" s="230"/>
      <c r="AA79" s="231"/>
      <c r="AB79" s="231"/>
      <c r="AC79" s="232"/>
      <c r="AD79" s="233"/>
    </row>
    <row r="80" spans="26:30" x14ac:dyDescent="0.25">
      <c r="Z80" s="230"/>
      <c r="AA80" s="231"/>
      <c r="AB80" s="231"/>
      <c r="AC80" s="232"/>
      <c r="AD80" s="233"/>
    </row>
    <row r="81" spans="26:30" x14ac:dyDescent="0.25">
      <c r="Z81" s="230"/>
      <c r="AA81" s="231"/>
      <c r="AB81" s="231"/>
      <c r="AC81" s="232"/>
      <c r="AD81" s="233"/>
    </row>
    <row r="82" spans="26:30" x14ac:dyDescent="0.25">
      <c r="Z82" s="230"/>
      <c r="AA82" s="231"/>
      <c r="AB82" s="231"/>
      <c r="AC82" s="232"/>
      <c r="AD82" s="233"/>
    </row>
    <row r="83" spans="26:30" x14ac:dyDescent="0.25">
      <c r="Z83" s="230"/>
      <c r="AA83" s="231"/>
      <c r="AB83" s="231"/>
      <c r="AC83" s="232"/>
      <c r="AD83" s="233"/>
    </row>
    <row r="84" spans="26:30" x14ac:dyDescent="0.25">
      <c r="Z84" s="230"/>
      <c r="AA84" s="231"/>
      <c r="AB84" s="231"/>
      <c r="AC84" s="232"/>
      <c r="AD84" s="233"/>
    </row>
    <row r="85" spans="26:30" x14ac:dyDescent="0.25">
      <c r="Z85" s="230"/>
      <c r="AA85" s="231"/>
      <c r="AB85" s="231"/>
      <c r="AC85" s="232"/>
      <c r="AD85" s="233"/>
    </row>
    <row r="86" spans="26:30" x14ac:dyDescent="0.25">
      <c r="Z86" s="230"/>
      <c r="AA86" s="231"/>
      <c r="AB86" s="231"/>
      <c r="AC86" s="232"/>
      <c r="AD86" s="233"/>
    </row>
    <row r="87" spans="26:30" x14ac:dyDescent="0.25">
      <c r="Z87" s="230"/>
      <c r="AA87" s="231"/>
      <c r="AB87" s="231"/>
      <c r="AC87" s="232"/>
      <c r="AD87" s="233"/>
    </row>
    <row r="88" spans="26:30" x14ac:dyDescent="0.25">
      <c r="Z88" s="230"/>
      <c r="AA88" s="231"/>
      <c r="AB88" s="231"/>
      <c r="AC88" s="232"/>
      <c r="AD88" s="233"/>
    </row>
    <row r="89" spans="26:30" x14ac:dyDescent="0.25">
      <c r="Z89" s="230"/>
      <c r="AA89" s="231"/>
      <c r="AB89" s="231"/>
      <c r="AC89" s="232"/>
      <c r="AD89" s="233"/>
    </row>
    <row r="90" spans="26:30" x14ac:dyDescent="0.25">
      <c r="Z90" s="230"/>
      <c r="AA90" s="231"/>
      <c r="AB90" s="231"/>
      <c r="AC90" s="232"/>
      <c r="AD90" s="233"/>
    </row>
    <row r="91" spans="26:30" x14ac:dyDescent="0.25">
      <c r="Z91" s="230"/>
      <c r="AA91" s="231"/>
      <c r="AB91" s="231"/>
      <c r="AC91" s="232"/>
      <c r="AD91" s="233"/>
    </row>
    <row r="92" spans="26:30" x14ac:dyDescent="0.25">
      <c r="Z92" s="230"/>
      <c r="AA92" s="231"/>
      <c r="AB92" s="231"/>
      <c r="AC92" s="232"/>
      <c r="AD92" s="233"/>
    </row>
    <row r="93" spans="26:30" x14ac:dyDescent="0.25">
      <c r="Z93" s="230"/>
      <c r="AA93" s="231"/>
      <c r="AB93" s="231"/>
      <c r="AC93" s="232"/>
      <c r="AD93" s="233"/>
    </row>
    <row r="94" spans="26:30" x14ac:dyDescent="0.25">
      <c r="Z94" s="230"/>
      <c r="AA94" s="231"/>
      <c r="AB94" s="231"/>
      <c r="AC94" s="232"/>
      <c r="AD94" s="233"/>
    </row>
    <row r="95" spans="26:30" x14ac:dyDescent="0.25">
      <c r="Z95" s="230"/>
      <c r="AA95" s="231"/>
      <c r="AB95" s="231"/>
      <c r="AC95" s="232"/>
      <c r="AD95" s="233"/>
    </row>
    <row r="96" spans="26:30" x14ac:dyDescent="0.25">
      <c r="Z96" s="230"/>
      <c r="AA96" s="231"/>
      <c r="AB96" s="231"/>
      <c r="AC96" s="232"/>
      <c r="AD96" s="233"/>
    </row>
    <row r="97" spans="26:30" x14ac:dyDescent="0.25">
      <c r="Z97" s="230"/>
      <c r="AA97" s="231"/>
      <c r="AB97" s="231"/>
      <c r="AC97" s="232"/>
      <c r="AD97" s="233"/>
    </row>
    <row r="98" spans="26:30" x14ac:dyDescent="0.25">
      <c r="Z98" s="230"/>
      <c r="AA98" s="231"/>
      <c r="AB98" s="231"/>
      <c r="AC98" s="232"/>
      <c r="AD98" s="233"/>
    </row>
    <row r="99" spans="26:30" x14ac:dyDescent="0.25">
      <c r="Z99" s="230"/>
      <c r="AA99" s="231"/>
      <c r="AB99" s="231"/>
      <c r="AC99" s="232"/>
      <c r="AD99" s="233"/>
    </row>
    <row r="100" spans="26:30" x14ac:dyDescent="0.25">
      <c r="Z100" s="230"/>
      <c r="AA100" s="231"/>
      <c r="AB100" s="231"/>
      <c r="AC100" s="232"/>
      <c r="AD100" s="233"/>
    </row>
    <row r="101" spans="26:30" x14ac:dyDescent="0.25">
      <c r="Z101" s="230"/>
      <c r="AA101" s="231"/>
      <c r="AB101" s="231"/>
      <c r="AC101" s="232"/>
      <c r="AD101" s="233"/>
    </row>
    <row r="102" spans="26:30" x14ac:dyDescent="0.25">
      <c r="Z102" s="230"/>
      <c r="AA102" s="231"/>
      <c r="AB102" s="231"/>
      <c r="AC102" s="232"/>
      <c r="AD102" s="233"/>
    </row>
    <row r="103" spans="26:30" x14ac:dyDescent="0.25">
      <c r="Z103" s="230"/>
      <c r="AA103" s="231"/>
      <c r="AB103" s="231"/>
      <c r="AC103" s="232"/>
      <c r="AD103" s="233"/>
    </row>
    <row r="104" spans="26:30" x14ac:dyDescent="0.25">
      <c r="Z104" s="230"/>
      <c r="AA104" s="231"/>
      <c r="AB104" s="231"/>
      <c r="AC104" s="232"/>
      <c r="AD104" s="233"/>
    </row>
    <row r="105" spans="26:30" x14ac:dyDescent="0.25">
      <c r="Z105" s="230"/>
      <c r="AA105" s="231"/>
      <c r="AB105" s="231"/>
      <c r="AC105" s="232"/>
      <c r="AD105" s="233"/>
    </row>
    <row r="106" spans="26:30" x14ac:dyDescent="0.25">
      <c r="Z106" s="230"/>
      <c r="AA106" s="231"/>
      <c r="AB106" s="231"/>
      <c r="AC106" s="232"/>
      <c r="AD106" s="233"/>
    </row>
    <row r="107" spans="26:30" x14ac:dyDescent="0.25">
      <c r="Z107" s="230"/>
      <c r="AA107" s="231"/>
      <c r="AB107" s="231"/>
      <c r="AC107" s="232"/>
      <c r="AD107" s="233"/>
    </row>
    <row r="108" spans="26:30" x14ac:dyDescent="0.25">
      <c r="Z108" s="230"/>
      <c r="AA108" s="231"/>
      <c r="AB108" s="231"/>
      <c r="AC108" s="232"/>
      <c r="AD108" s="233"/>
    </row>
    <row r="109" spans="26:30" x14ac:dyDescent="0.25">
      <c r="Z109" s="230"/>
      <c r="AA109" s="231"/>
      <c r="AB109" s="231"/>
      <c r="AC109" s="232"/>
      <c r="AD109" s="233"/>
    </row>
    <row r="110" spans="26:30" x14ac:dyDescent="0.25">
      <c r="Z110" s="230"/>
      <c r="AA110" s="231"/>
      <c r="AB110" s="231"/>
      <c r="AC110" s="232"/>
      <c r="AD110" s="233"/>
    </row>
    <row r="111" spans="26:30" x14ac:dyDescent="0.25">
      <c r="Z111" s="230"/>
      <c r="AA111" s="231"/>
      <c r="AB111" s="231"/>
      <c r="AC111" s="232"/>
      <c r="AD111" s="233"/>
    </row>
    <row r="112" spans="26:30" x14ac:dyDescent="0.25">
      <c r="Z112" s="230"/>
      <c r="AA112" s="231"/>
      <c r="AB112" s="231"/>
      <c r="AC112" s="232"/>
      <c r="AD112" s="233"/>
    </row>
    <row r="113" spans="26:30" x14ac:dyDescent="0.25">
      <c r="Z113" s="230"/>
      <c r="AA113" s="231"/>
      <c r="AB113" s="231"/>
      <c r="AC113" s="232"/>
      <c r="AD113" s="233"/>
    </row>
    <row r="114" spans="26:30" x14ac:dyDescent="0.25">
      <c r="Z114" s="230"/>
      <c r="AA114" s="231"/>
      <c r="AB114" s="231"/>
      <c r="AC114" s="232"/>
      <c r="AD114" s="233"/>
    </row>
    <row r="115" spans="26:30" x14ac:dyDescent="0.25">
      <c r="Z115" s="230"/>
      <c r="AA115" s="231"/>
      <c r="AB115" s="231"/>
      <c r="AC115" s="232"/>
      <c r="AD115" s="233"/>
    </row>
    <row r="116" spans="26:30" x14ac:dyDescent="0.25">
      <c r="Z116" s="230"/>
      <c r="AA116" s="231"/>
      <c r="AB116" s="231"/>
      <c r="AC116" s="232"/>
      <c r="AD116" s="233"/>
    </row>
    <row r="117" spans="26:30" x14ac:dyDescent="0.25">
      <c r="Z117" s="230"/>
      <c r="AA117" s="231"/>
      <c r="AB117" s="231"/>
      <c r="AC117" s="232"/>
      <c r="AD117" s="233"/>
    </row>
    <row r="118" spans="26:30" x14ac:dyDescent="0.25">
      <c r="Z118" s="230"/>
      <c r="AA118" s="231"/>
      <c r="AB118" s="231"/>
      <c r="AC118" s="232"/>
      <c r="AD118" s="233"/>
    </row>
    <row r="119" spans="26:30" x14ac:dyDescent="0.25">
      <c r="Z119" s="230"/>
      <c r="AA119" s="231"/>
      <c r="AB119" s="231"/>
      <c r="AC119" s="232"/>
      <c r="AD119" s="233"/>
    </row>
    <row r="120" spans="26:30" x14ac:dyDescent="0.25">
      <c r="Z120" s="230"/>
      <c r="AA120" s="231"/>
      <c r="AB120" s="231"/>
      <c r="AC120" s="232"/>
      <c r="AD120" s="233"/>
    </row>
    <row r="121" spans="26:30" x14ac:dyDescent="0.25">
      <c r="Z121" s="230"/>
      <c r="AA121" s="231"/>
      <c r="AB121" s="231"/>
      <c r="AC121" s="232"/>
      <c r="AD121" s="233"/>
    </row>
    <row r="122" spans="26:30" x14ac:dyDescent="0.25">
      <c r="Z122" s="230"/>
      <c r="AA122" s="231"/>
      <c r="AB122" s="231"/>
      <c r="AC122" s="232"/>
      <c r="AD122" s="233"/>
    </row>
    <row r="123" spans="26:30" x14ac:dyDescent="0.25">
      <c r="Z123" s="230"/>
      <c r="AA123" s="231"/>
      <c r="AB123" s="231"/>
      <c r="AC123" s="232"/>
      <c r="AD123" s="233"/>
    </row>
    <row r="124" spans="26:30" x14ac:dyDescent="0.25">
      <c r="Z124" s="230"/>
      <c r="AA124" s="231"/>
      <c r="AB124" s="231"/>
      <c r="AC124" s="232"/>
      <c r="AD124" s="233"/>
    </row>
    <row r="125" spans="26:30" x14ac:dyDescent="0.25">
      <c r="Z125" s="230"/>
      <c r="AA125" s="231"/>
      <c r="AB125" s="231"/>
      <c r="AC125" s="232"/>
      <c r="AD125" s="233"/>
    </row>
    <row r="126" spans="26:30" x14ac:dyDescent="0.25">
      <c r="Z126" s="230"/>
      <c r="AA126" s="231"/>
      <c r="AB126" s="231"/>
      <c r="AC126" s="232"/>
      <c r="AD126" s="233"/>
    </row>
    <row r="127" spans="26:30" x14ac:dyDescent="0.25">
      <c r="Z127" s="230"/>
      <c r="AA127" s="231"/>
      <c r="AB127" s="231"/>
      <c r="AC127" s="232"/>
      <c r="AD127" s="233"/>
    </row>
    <row r="128" spans="26:30" x14ac:dyDescent="0.25">
      <c r="Z128" s="230"/>
      <c r="AA128" s="231"/>
      <c r="AB128" s="231"/>
      <c r="AC128" s="232"/>
      <c r="AD128" s="233"/>
    </row>
    <row r="129" spans="26:30" x14ac:dyDescent="0.25">
      <c r="Z129" s="230"/>
      <c r="AA129" s="231"/>
      <c r="AB129" s="231"/>
      <c r="AC129" s="232"/>
      <c r="AD129" s="233"/>
    </row>
    <row r="130" spans="26:30" x14ac:dyDescent="0.25">
      <c r="Z130" s="230"/>
      <c r="AA130" s="231"/>
      <c r="AB130" s="231"/>
      <c r="AC130" s="232"/>
      <c r="AD130" s="233"/>
    </row>
    <row r="131" spans="26:30" x14ac:dyDescent="0.25">
      <c r="Z131" s="234"/>
      <c r="AA131" s="231"/>
      <c r="AB131" s="231"/>
      <c r="AC131" s="232"/>
      <c r="AD131" s="233"/>
    </row>
    <row r="132" spans="26:30" x14ac:dyDescent="0.25">
      <c r="Z132" s="234"/>
      <c r="AA132" s="231"/>
      <c r="AB132" s="231"/>
      <c r="AC132" s="232"/>
      <c r="AD132" s="233"/>
    </row>
    <row r="133" spans="26:30" x14ac:dyDescent="0.25">
      <c r="Z133" s="234"/>
      <c r="AA133" s="231"/>
      <c r="AB133" s="231"/>
      <c r="AC133" s="232"/>
      <c r="AD133" s="233"/>
    </row>
    <row r="134" spans="26:30" x14ac:dyDescent="0.25">
      <c r="Z134" s="234"/>
      <c r="AA134" s="231"/>
      <c r="AB134" s="231"/>
      <c r="AC134" s="232"/>
      <c r="AD134" s="233"/>
    </row>
    <row r="135" spans="26:30" x14ac:dyDescent="0.25">
      <c r="Z135" s="234"/>
      <c r="AA135" s="231"/>
      <c r="AB135" s="231"/>
      <c r="AC135" s="232"/>
      <c r="AD135" s="233"/>
    </row>
    <row r="136" spans="26:30" x14ac:dyDescent="0.25">
      <c r="Z136" s="234"/>
      <c r="AA136" s="231"/>
      <c r="AB136" s="231"/>
      <c r="AC136" s="232"/>
      <c r="AD136" s="233"/>
    </row>
    <row r="137" spans="26:30" x14ac:dyDescent="0.25">
      <c r="Z137" s="234"/>
      <c r="AA137" s="231"/>
      <c r="AB137" s="231"/>
      <c r="AC137" s="232"/>
      <c r="AD137" s="233"/>
    </row>
    <row r="138" spans="26:30" x14ac:dyDescent="0.25">
      <c r="Z138" s="234"/>
      <c r="AA138" s="231"/>
      <c r="AB138" s="231"/>
      <c r="AC138" s="232"/>
      <c r="AD138" s="233"/>
    </row>
    <row r="139" spans="26:30" x14ac:dyDescent="0.25">
      <c r="Z139" s="234"/>
      <c r="AA139" s="231"/>
      <c r="AB139" s="231"/>
      <c r="AC139" s="232"/>
      <c r="AD139" s="233"/>
    </row>
    <row r="140" spans="26:30" x14ac:dyDescent="0.25">
      <c r="Z140" s="234"/>
      <c r="AA140" s="231"/>
      <c r="AB140" s="231"/>
      <c r="AC140" s="232"/>
      <c r="AD140" s="233"/>
    </row>
    <row r="141" spans="26:30" x14ac:dyDescent="0.25">
      <c r="Z141" s="234"/>
      <c r="AA141" s="231"/>
      <c r="AB141" s="231"/>
      <c r="AC141" s="232"/>
      <c r="AD141" s="233"/>
    </row>
    <row r="142" spans="26:30" x14ac:dyDescent="0.25">
      <c r="Z142" s="234"/>
      <c r="AA142" s="231"/>
      <c r="AB142" s="231"/>
      <c r="AC142" s="232"/>
      <c r="AD142" s="233"/>
    </row>
    <row r="143" spans="26:30" x14ac:dyDescent="0.25">
      <c r="Z143" s="234"/>
      <c r="AA143" s="231"/>
      <c r="AB143" s="231"/>
      <c r="AC143" s="232"/>
      <c r="AD143" s="233"/>
    </row>
    <row r="144" spans="26:30" x14ac:dyDescent="0.25">
      <c r="Z144" s="234"/>
      <c r="AA144" s="231"/>
      <c r="AB144" s="231"/>
      <c r="AC144" s="232"/>
      <c r="AD144" s="233"/>
    </row>
    <row r="145" spans="26:30" x14ac:dyDescent="0.25">
      <c r="Z145" s="234"/>
      <c r="AA145" s="231"/>
      <c r="AB145" s="231"/>
      <c r="AC145" s="232"/>
      <c r="AD145" s="233"/>
    </row>
    <row r="146" spans="26:30" x14ac:dyDescent="0.25">
      <c r="Z146" s="234"/>
      <c r="AA146" s="231"/>
      <c r="AB146" s="231"/>
      <c r="AC146" s="232"/>
      <c r="AD146" s="233"/>
    </row>
    <row r="147" spans="26:30" x14ac:dyDescent="0.25">
      <c r="Z147" s="234"/>
      <c r="AA147" s="231"/>
      <c r="AB147" s="231"/>
      <c r="AC147" s="232"/>
      <c r="AD147" s="233"/>
    </row>
    <row r="148" spans="26:30" x14ac:dyDescent="0.25">
      <c r="Z148" s="234"/>
      <c r="AA148" s="231"/>
      <c r="AB148" s="231"/>
      <c r="AC148" s="232"/>
      <c r="AD148" s="233"/>
    </row>
    <row r="149" spans="26:30" x14ac:dyDescent="0.25">
      <c r="Z149" s="234"/>
      <c r="AA149" s="231"/>
      <c r="AB149" s="231"/>
      <c r="AC149" s="232"/>
      <c r="AD149" s="233"/>
    </row>
    <row r="150" spans="26:30" x14ac:dyDescent="0.25">
      <c r="Z150" s="234"/>
      <c r="AA150" s="231"/>
      <c r="AB150" s="231"/>
      <c r="AC150" s="232"/>
      <c r="AD150" s="233"/>
    </row>
    <row r="151" spans="26:30" x14ac:dyDescent="0.25">
      <c r="Z151" s="234"/>
      <c r="AA151" s="231"/>
      <c r="AB151" s="231"/>
      <c r="AC151" s="232"/>
      <c r="AD151" s="233"/>
    </row>
    <row r="152" spans="26:30" x14ac:dyDescent="0.25">
      <c r="Z152" s="234"/>
      <c r="AA152" s="231"/>
      <c r="AB152" s="231"/>
      <c r="AC152" s="232"/>
      <c r="AD152" s="233"/>
    </row>
    <row r="153" spans="26:30" x14ac:dyDescent="0.25">
      <c r="Z153" s="234"/>
      <c r="AA153" s="231"/>
      <c r="AB153" s="231"/>
      <c r="AC153" s="232"/>
      <c r="AD153" s="233"/>
    </row>
    <row r="154" spans="26:30" x14ac:dyDescent="0.25">
      <c r="Z154" s="234"/>
      <c r="AA154" s="231"/>
      <c r="AB154" s="231"/>
      <c r="AC154" s="232"/>
      <c r="AD154" s="233"/>
    </row>
    <row r="155" spans="26:30" x14ac:dyDescent="0.25">
      <c r="Z155" s="234"/>
      <c r="AA155" s="231"/>
      <c r="AB155" s="231"/>
      <c r="AC155" s="232"/>
      <c r="AD155" s="233"/>
    </row>
    <row r="156" spans="26:30" x14ac:dyDescent="0.25">
      <c r="Z156" s="234"/>
      <c r="AA156" s="231"/>
      <c r="AB156" s="231"/>
      <c r="AC156" s="232"/>
      <c r="AD156" s="233"/>
    </row>
    <row r="157" spans="26:30" x14ac:dyDescent="0.25">
      <c r="Z157" s="234"/>
      <c r="AA157" s="231"/>
      <c r="AB157" s="231"/>
      <c r="AC157" s="232"/>
      <c r="AD157" s="233"/>
    </row>
    <row r="158" spans="26:30" x14ac:dyDescent="0.25">
      <c r="Z158" s="234"/>
      <c r="AA158" s="231"/>
      <c r="AB158" s="231"/>
      <c r="AC158" s="232"/>
      <c r="AD158" s="233"/>
    </row>
    <row r="159" spans="26:30" x14ac:dyDescent="0.25">
      <c r="Z159" s="234"/>
      <c r="AA159" s="231"/>
      <c r="AB159" s="231"/>
      <c r="AC159" s="232"/>
      <c r="AD159" s="233"/>
    </row>
    <row r="160" spans="26:30" x14ac:dyDescent="0.25">
      <c r="Z160" s="234"/>
      <c r="AA160" s="231"/>
      <c r="AB160" s="231"/>
      <c r="AC160" s="232"/>
      <c r="AD160" s="23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E301B-FF2A-473B-9CCE-6859A49DB083}">
  <dimension ref="A1:Z29"/>
  <sheetViews>
    <sheetView workbookViewId="0">
      <selection activeCell="AC37" sqref="AC37"/>
    </sheetView>
  </sheetViews>
  <sheetFormatPr defaultRowHeight="15" x14ac:dyDescent="0.25"/>
  <cols>
    <col min="1" max="3" width="8.5703125" style="153" customWidth="1"/>
    <col min="4" max="4" width="7.140625" style="153" customWidth="1"/>
    <col min="5" max="6" width="9.140625" style="153"/>
    <col min="7" max="8" width="12.5703125" style="153" customWidth="1"/>
    <col min="9" max="9" width="8.5703125" style="153" customWidth="1"/>
    <col min="10" max="10" width="9.140625" style="153"/>
    <col min="11" max="17" width="8.5703125" style="153" customWidth="1"/>
    <col min="18" max="18" width="9.140625" style="153"/>
    <col min="19" max="19" width="10.7109375" style="153" customWidth="1"/>
    <col min="20" max="20" width="7.85546875" style="153" customWidth="1"/>
    <col min="21" max="21" width="10" style="153" customWidth="1"/>
    <col min="22" max="22" width="9.140625" style="153"/>
    <col min="23" max="23" width="12.85546875" style="153" customWidth="1"/>
    <col min="24" max="25" width="10" style="153" customWidth="1"/>
    <col min="26" max="26" width="12.85546875" style="153" customWidth="1"/>
  </cols>
  <sheetData>
    <row r="1" spans="1:26" ht="31.5" x14ac:dyDescent="0.25">
      <c r="A1" s="238" t="s">
        <v>49</v>
      </c>
      <c r="B1" s="238" t="s">
        <v>47</v>
      </c>
      <c r="C1" s="238" t="s">
        <v>50</v>
      </c>
      <c r="D1" s="238" t="s">
        <v>220</v>
      </c>
      <c r="E1" s="123" t="s">
        <v>229</v>
      </c>
      <c r="F1" s="123" t="s">
        <v>230</v>
      </c>
      <c r="G1" s="123" t="s">
        <v>231</v>
      </c>
      <c r="H1" s="123" t="s">
        <v>232</v>
      </c>
      <c r="I1" s="123" t="s">
        <v>233</v>
      </c>
      <c r="J1" s="123" t="s">
        <v>234</v>
      </c>
      <c r="K1" s="123" t="s">
        <v>235</v>
      </c>
      <c r="L1" s="123" t="s">
        <v>236</v>
      </c>
      <c r="M1" s="123" t="s">
        <v>237</v>
      </c>
      <c r="N1" s="123" t="s">
        <v>238</v>
      </c>
      <c r="O1" s="123" t="s">
        <v>239</v>
      </c>
      <c r="P1" s="123" t="s">
        <v>240</v>
      </c>
      <c r="Q1" s="123" t="s">
        <v>21</v>
      </c>
      <c r="R1" s="123" t="s">
        <v>241</v>
      </c>
      <c r="S1" s="123" t="s">
        <v>242</v>
      </c>
      <c r="T1" s="123" t="s">
        <v>243</v>
      </c>
      <c r="U1" s="123" t="s">
        <v>54</v>
      </c>
      <c r="V1" s="123" t="s">
        <v>244</v>
      </c>
      <c r="W1" s="123" t="s">
        <v>245</v>
      </c>
      <c r="X1" s="123" t="s">
        <v>310</v>
      </c>
      <c r="Y1" s="123" t="s">
        <v>311</v>
      </c>
      <c r="Z1" s="123" t="s">
        <v>312</v>
      </c>
    </row>
    <row r="2" spans="1:26" x14ac:dyDescent="0.25">
      <c r="A2" s="239">
        <v>1.34</v>
      </c>
      <c r="B2" s="239">
        <v>0.87</v>
      </c>
      <c r="C2" s="239">
        <v>15.02</v>
      </c>
      <c r="D2" s="239">
        <v>5</v>
      </c>
      <c r="E2" s="240">
        <v>1.0100000000000001E-6</v>
      </c>
      <c r="F2" s="240">
        <v>1.6299999999999999E-3</v>
      </c>
      <c r="G2" s="237">
        <v>4</v>
      </c>
      <c r="H2" s="237">
        <v>15.74</v>
      </c>
      <c r="I2" s="237">
        <v>38</v>
      </c>
      <c r="J2" s="237">
        <v>36.58</v>
      </c>
      <c r="K2" s="237">
        <v>14.58</v>
      </c>
      <c r="L2" s="237">
        <v>18.28</v>
      </c>
      <c r="M2" s="237">
        <v>0</v>
      </c>
      <c r="N2" s="237">
        <v>0</v>
      </c>
      <c r="O2" s="237">
        <v>0</v>
      </c>
      <c r="P2" s="237">
        <v>0.33</v>
      </c>
      <c r="Q2" s="237">
        <v>0</v>
      </c>
      <c r="R2" s="237">
        <v>97.14</v>
      </c>
      <c r="S2" s="237">
        <v>-0.1</v>
      </c>
      <c r="T2" s="237">
        <v>0</v>
      </c>
      <c r="U2" s="237">
        <v>0</v>
      </c>
      <c r="V2" s="237">
        <v>0</v>
      </c>
      <c r="W2" s="237">
        <v>9.14</v>
      </c>
      <c r="X2" s="237">
        <v>1.88</v>
      </c>
      <c r="Y2" s="237">
        <v>96.8</v>
      </c>
      <c r="Z2" s="237">
        <v>0.74</v>
      </c>
    </row>
    <row r="3" spans="1:26" x14ac:dyDescent="0.25">
      <c r="A3" s="239">
        <v>2.19</v>
      </c>
      <c r="B3" s="239">
        <v>1.71</v>
      </c>
      <c r="C3" s="239">
        <v>28.53</v>
      </c>
      <c r="D3" s="239">
        <v>6</v>
      </c>
      <c r="E3" s="240">
        <v>8.2199999999999992E-6</v>
      </c>
      <c r="F3" s="240">
        <v>2.8799999999999999E-2</v>
      </c>
      <c r="G3" s="237">
        <v>8</v>
      </c>
      <c r="H3" s="237">
        <v>34.369999999999997</v>
      </c>
      <c r="I3" s="237">
        <v>49</v>
      </c>
      <c r="J3" s="237">
        <v>37.299999999999997</v>
      </c>
      <c r="K3" s="237">
        <v>27.42</v>
      </c>
      <c r="L3" s="237">
        <v>34.369999999999997</v>
      </c>
      <c r="M3" s="237">
        <v>0</v>
      </c>
      <c r="N3" s="237">
        <v>0</v>
      </c>
      <c r="O3" s="237">
        <v>0</v>
      </c>
      <c r="P3" s="237">
        <v>0.33</v>
      </c>
      <c r="Q3" s="237">
        <v>0</v>
      </c>
      <c r="R3" s="237">
        <v>133.19999999999999</v>
      </c>
      <c r="S3" s="237">
        <v>-0.11</v>
      </c>
      <c r="T3" s="237">
        <v>0</v>
      </c>
      <c r="U3" s="237">
        <v>0</v>
      </c>
      <c r="V3" s="237">
        <v>0</v>
      </c>
      <c r="W3" s="237">
        <v>15.33</v>
      </c>
      <c r="X3" s="237">
        <v>1.3</v>
      </c>
      <c r="Y3" s="237">
        <v>107.6</v>
      </c>
      <c r="Z3" s="237">
        <v>0.76</v>
      </c>
    </row>
    <row r="4" spans="1:26" x14ac:dyDescent="0.25">
      <c r="A4" s="239">
        <v>2.86</v>
      </c>
      <c r="B4" s="239">
        <v>6.81</v>
      </c>
      <c r="C4" s="239">
        <v>53.07</v>
      </c>
      <c r="D4" s="239">
        <v>6</v>
      </c>
      <c r="E4" s="240">
        <v>6.5799999999999997E-6</v>
      </c>
      <c r="F4" s="240">
        <v>2.5000000000000001E-2</v>
      </c>
      <c r="G4" s="237">
        <v>9</v>
      </c>
      <c r="H4" s="237">
        <v>37.25</v>
      </c>
      <c r="I4" s="237">
        <v>46</v>
      </c>
      <c r="J4" s="237">
        <v>36.729999999999997</v>
      </c>
      <c r="K4" s="237">
        <v>29.72</v>
      </c>
      <c r="L4" s="237">
        <v>37.25</v>
      </c>
      <c r="M4" s="237">
        <v>0</v>
      </c>
      <c r="N4" s="237">
        <v>0</v>
      </c>
      <c r="O4" s="237">
        <v>0</v>
      </c>
      <c r="P4" s="237">
        <v>0.33</v>
      </c>
      <c r="Q4" s="237">
        <v>0</v>
      </c>
      <c r="R4" s="237">
        <v>138.69</v>
      </c>
      <c r="S4" s="237">
        <v>-0.1</v>
      </c>
      <c r="T4" s="237">
        <v>0</v>
      </c>
      <c r="U4" s="237">
        <v>0</v>
      </c>
      <c r="V4" s="237">
        <v>0</v>
      </c>
      <c r="W4" s="237">
        <v>19.61</v>
      </c>
      <c r="X4" s="237">
        <v>1.33</v>
      </c>
      <c r="Y4" s="237">
        <v>98.9</v>
      </c>
      <c r="Z4" s="237">
        <v>0.75</v>
      </c>
    </row>
    <row r="5" spans="1:26" x14ac:dyDescent="0.25">
      <c r="A5" s="239">
        <v>3.44</v>
      </c>
      <c r="B5" s="239">
        <v>1.29</v>
      </c>
      <c r="C5" s="239">
        <v>17.54</v>
      </c>
      <c r="D5" s="239">
        <v>6</v>
      </c>
      <c r="E5" s="240">
        <v>5.3900000000000001E-6</v>
      </c>
      <c r="F5" s="240">
        <v>2.1600000000000001E-2</v>
      </c>
      <c r="G5" s="237">
        <v>9</v>
      </c>
      <c r="H5" s="237">
        <v>39.340000000000003</v>
      </c>
      <c r="I5" s="237">
        <v>44</v>
      </c>
      <c r="J5" s="237">
        <v>36.29</v>
      </c>
      <c r="K5" s="237">
        <v>31.39</v>
      </c>
      <c r="L5" s="237">
        <v>39.340000000000003</v>
      </c>
      <c r="M5" s="237">
        <v>0</v>
      </c>
      <c r="N5" s="237">
        <v>0</v>
      </c>
      <c r="O5" s="237">
        <v>0</v>
      </c>
      <c r="P5" s="237">
        <v>0.33</v>
      </c>
      <c r="Q5" s="237">
        <v>0</v>
      </c>
      <c r="R5" s="237">
        <v>142.52000000000001</v>
      </c>
      <c r="S5" s="237">
        <v>-0.09</v>
      </c>
      <c r="T5" s="237">
        <v>0</v>
      </c>
      <c r="U5" s="237">
        <v>0</v>
      </c>
      <c r="V5" s="237">
        <v>0</v>
      </c>
      <c r="W5" s="237">
        <v>23.21</v>
      </c>
      <c r="X5" s="237">
        <v>1.36</v>
      </c>
      <c r="Y5" s="237">
        <v>92.8</v>
      </c>
      <c r="Z5" s="237">
        <v>0.73</v>
      </c>
    </row>
    <row r="6" spans="1:26" x14ac:dyDescent="0.25">
      <c r="A6" s="239">
        <v>4.29</v>
      </c>
      <c r="B6" s="239">
        <v>1.92</v>
      </c>
      <c r="C6" s="239">
        <v>30.05</v>
      </c>
      <c r="D6" s="239">
        <v>4</v>
      </c>
      <c r="E6" s="240">
        <v>1.66E-7</v>
      </c>
      <c r="F6" s="240">
        <v>2.6600000000000001E-4</v>
      </c>
      <c r="G6" s="237">
        <v>5</v>
      </c>
      <c r="H6" s="237">
        <v>15.69</v>
      </c>
      <c r="I6" s="237">
        <v>0</v>
      </c>
      <c r="J6" s="237">
        <v>0</v>
      </c>
      <c r="K6" s="237">
        <v>0</v>
      </c>
      <c r="L6" s="237">
        <v>25.27</v>
      </c>
      <c r="M6" s="237">
        <v>14</v>
      </c>
      <c r="N6" s="237">
        <v>80.08</v>
      </c>
      <c r="O6" s="237">
        <v>2.0299999999999998</v>
      </c>
      <c r="P6" s="237">
        <v>0.33</v>
      </c>
      <c r="Q6" s="237">
        <v>8.0500000000000007</v>
      </c>
      <c r="R6" s="237">
        <v>114.23</v>
      </c>
      <c r="S6" s="237">
        <v>0</v>
      </c>
      <c r="T6" s="237">
        <v>1</v>
      </c>
      <c r="U6" s="237">
        <v>4.03</v>
      </c>
      <c r="V6" s="237">
        <v>0</v>
      </c>
      <c r="W6" s="237">
        <v>80.08</v>
      </c>
      <c r="X6" s="237">
        <v>3.31</v>
      </c>
      <c r="Y6" s="237">
        <v>80.7</v>
      </c>
      <c r="Z6" s="237">
        <v>0.62</v>
      </c>
    </row>
    <row r="7" spans="1:26" x14ac:dyDescent="0.25">
      <c r="A7" s="239">
        <v>5.13</v>
      </c>
      <c r="B7" s="239">
        <v>0.39</v>
      </c>
      <c r="C7" s="239">
        <v>10.86</v>
      </c>
      <c r="D7" s="239">
        <v>4</v>
      </c>
      <c r="E7" s="240">
        <v>1.02E-7</v>
      </c>
      <c r="F7" s="240">
        <v>1.5699999999999999E-4</v>
      </c>
      <c r="G7" s="237">
        <v>5</v>
      </c>
      <c r="H7" s="237">
        <v>15.03</v>
      </c>
      <c r="I7" s="237">
        <v>0</v>
      </c>
      <c r="J7" s="237">
        <v>0</v>
      </c>
      <c r="K7" s="237">
        <v>0</v>
      </c>
      <c r="L7" s="237">
        <v>26.41</v>
      </c>
      <c r="M7" s="237">
        <v>14</v>
      </c>
      <c r="N7" s="237">
        <v>76.67</v>
      </c>
      <c r="O7" s="237">
        <v>1.63</v>
      </c>
      <c r="P7" s="237">
        <v>0.33</v>
      </c>
      <c r="Q7" s="237">
        <v>6.79</v>
      </c>
      <c r="R7" s="237">
        <v>116.77</v>
      </c>
      <c r="S7" s="237">
        <v>0</v>
      </c>
      <c r="T7" s="237">
        <v>1</v>
      </c>
      <c r="U7" s="237">
        <v>3.89</v>
      </c>
      <c r="V7" s="237">
        <v>0</v>
      </c>
      <c r="W7" s="237">
        <v>76.67</v>
      </c>
      <c r="X7" s="237">
        <v>3.88</v>
      </c>
      <c r="Y7" s="237">
        <v>79.8</v>
      </c>
      <c r="Z7" s="237">
        <v>0.57999999999999996</v>
      </c>
    </row>
    <row r="8" spans="1:26" x14ac:dyDescent="0.25">
      <c r="A8" s="239">
        <v>5.8</v>
      </c>
      <c r="B8" s="239">
        <v>1.19</v>
      </c>
      <c r="C8" s="239">
        <v>16.98</v>
      </c>
      <c r="D8" s="239">
        <v>5</v>
      </c>
      <c r="E8" s="240">
        <v>3.7400000000000002E-6</v>
      </c>
      <c r="F8" s="240">
        <v>1.6799999999999999E-2</v>
      </c>
      <c r="G8" s="237">
        <v>10</v>
      </c>
      <c r="H8" s="237">
        <v>43.9</v>
      </c>
      <c r="I8" s="237">
        <v>39</v>
      </c>
      <c r="J8" s="237">
        <v>34.74</v>
      </c>
      <c r="K8" s="237">
        <v>35.03</v>
      </c>
      <c r="L8" s="237">
        <v>43.9</v>
      </c>
      <c r="M8" s="237">
        <v>0</v>
      </c>
      <c r="N8" s="237">
        <v>0</v>
      </c>
      <c r="O8" s="237">
        <v>0</v>
      </c>
      <c r="P8" s="237">
        <v>0.33</v>
      </c>
      <c r="Q8" s="237">
        <v>0</v>
      </c>
      <c r="R8" s="237">
        <v>150.56</v>
      </c>
      <c r="S8" s="237">
        <v>-0.06</v>
      </c>
      <c r="T8" s="237">
        <v>0</v>
      </c>
      <c r="U8" s="237">
        <v>0</v>
      </c>
      <c r="V8" s="237">
        <v>0</v>
      </c>
      <c r="W8" s="237">
        <v>36.97</v>
      </c>
      <c r="X8" s="237">
        <v>1.42</v>
      </c>
      <c r="Y8" s="237">
        <v>74.2</v>
      </c>
      <c r="Z8" s="237">
        <v>0.36</v>
      </c>
    </row>
    <row r="9" spans="1:26" x14ac:dyDescent="0.25">
      <c r="A9" s="239">
        <v>6.61</v>
      </c>
      <c r="B9" s="239">
        <v>9</v>
      </c>
      <c r="C9" s="239">
        <v>60.17</v>
      </c>
      <c r="D9" s="239">
        <v>6</v>
      </c>
      <c r="E9" s="240">
        <v>1.6900000000000001E-5</v>
      </c>
      <c r="F9" s="240">
        <v>0.106</v>
      </c>
      <c r="G9" s="237">
        <v>16</v>
      </c>
      <c r="H9" s="237">
        <v>61.79</v>
      </c>
      <c r="I9" s="237">
        <v>49</v>
      </c>
      <c r="J9" s="237">
        <v>37.08</v>
      </c>
      <c r="K9" s="237">
        <v>49.3</v>
      </c>
      <c r="L9" s="237">
        <v>61.79</v>
      </c>
      <c r="M9" s="237">
        <v>0</v>
      </c>
      <c r="N9" s="237">
        <v>0</v>
      </c>
      <c r="O9" s="237">
        <v>0</v>
      </c>
      <c r="P9" s="237">
        <v>0.33</v>
      </c>
      <c r="Q9" s="237">
        <v>0</v>
      </c>
      <c r="R9" s="237">
        <v>178.61</v>
      </c>
      <c r="S9" s="237">
        <v>-0.11</v>
      </c>
      <c r="T9" s="237">
        <v>0</v>
      </c>
      <c r="U9" s="237">
        <v>0</v>
      </c>
      <c r="V9" s="237">
        <v>0</v>
      </c>
      <c r="W9" s="237">
        <v>45.91</v>
      </c>
      <c r="X9" s="237">
        <v>1.23</v>
      </c>
      <c r="Y9" s="237">
        <v>104.2</v>
      </c>
      <c r="Z9" s="237">
        <v>0.76</v>
      </c>
    </row>
    <row r="10" spans="1:26" x14ac:dyDescent="0.25">
      <c r="A10" s="239">
        <v>7.37</v>
      </c>
      <c r="B10" s="239">
        <v>9.14</v>
      </c>
      <c r="C10" s="239">
        <v>60.59</v>
      </c>
      <c r="D10" s="239">
        <v>6</v>
      </c>
      <c r="E10" s="240">
        <v>2.9499999999999999E-5</v>
      </c>
      <c r="F10" s="240">
        <v>0.221</v>
      </c>
      <c r="G10" s="237">
        <v>20</v>
      </c>
      <c r="H10" s="237">
        <v>73.650000000000006</v>
      </c>
      <c r="I10" s="237">
        <v>54</v>
      </c>
      <c r="J10" s="237">
        <v>38.06</v>
      </c>
      <c r="K10" s="237">
        <v>58.77</v>
      </c>
      <c r="L10" s="237">
        <v>73.650000000000006</v>
      </c>
      <c r="M10" s="237">
        <v>0</v>
      </c>
      <c r="N10" s="237">
        <v>0</v>
      </c>
      <c r="O10" s="237">
        <v>0</v>
      </c>
      <c r="P10" s="237">
        <v>0.33</v>
      </c>
      <c r="Q10" s="237">
        <v>0</v>
      </c>
      <c r="R10" s="237">
        <v>195.01</v>
      </c>
      <c r="S10" s="237">
        <v>-0.13</v>
      </c>
      <c r="T10" s="237">
        <v>0</v>
      </c>
      <c r="U10" s="237">
        <v>0</v>
      </c>
      <c r="V10" s="237">
        <v>0</v>
      </c>
      <c r="W10" s="237">
        <v>53.03</v>
      </c>
      <c r="X10" s="237">
        <v>1.1599999999999999</v>
      </c>
      <c r="Y10" s="237">
        <v>120.1</v>
      </c>
      <c r="Z10" s="237">
        <v>0.78</v>
      </c>
    </row>
    <row r="11" spans="1:26" x14ac:dyDescent="0.25">
      <c r="A11" s="239">
        <v>8.08</v>
      </c>
      <c r="B11" s="239">
        <v>7.27</v>
      </c>
      <c r="C11" s="239">
        <v>54.68</v>
      </c>
      <c r="D11" s="239">
        <v>6</v>
      </c>
      <c r="E11" s="240">
        <v>5.1900000000000001E-5</v>
      </c>
      <c r="F11" s="240">
        <v>0.43099999999999999</v>
      </c>
      <c r="G11" s="237">
        <v>23</v>
      </c>
      <c r="H11" s="237">
        <v>81.42</v>
      </c>
      <c r="I11" s="237">
        <v>58</v>
      </c>
      <c r="J11" s="237">
        <v>38.270000000000003</v>
      </c>
      <c r="K11" s="237">
        <v>64.959999999999994</v>
      </c>
      <c r="L11" s="237">
        <v>81.42</v>
      </c>
      <c r="M11" s="237">
        <v>0</v>
      </c>
      <c r="N11" s="237">
        <v>0</v>
      </c>
      <c r="O11" s="237">
        <v>0</v>
      </c>
      <c r="P11" s="237">
        <v>0.33</v>
      </c>
      <c r="Q11" s="237">
        <v>0</v>
      </c>
      <c r="R11" s="237">
        <v>205.04</v>
      </c>
      <c r="S11" s="237">
        <v>-0.13</v>
      </c>
      <c r="T11" s="237">
        <v>0</v>
      </c>
      <c r="U11" s="237">
        <v>0</v>
      </c>
      <c r="V11" s="237">
        <v>0</v>
      </c>
      <c r="W11" s="237">
        <v>58.57</v>
      </c>
      <c r="X11" s="237">
        <v>1.04</v>
      </c>
      <c r="Y11" s="237">
        <v>123.7</v>
      </c>
      <c r="Z11" s="237">
        <v>0.79</v>
      </c>
    </row>
    <row r="12" spans="1:26" x14ac:dyDescent="0.25">
      <c r="A12" s="239">
        <v>8.8800000000000008</v>
      </c>
      <c r="B12" s="239">
        <v>14.66</v>
      </c>
      <c r="C12" s="239">
        <v>74.95</v>
      </c>
      <c r="D12" s="239">
        <v>6</v>
      </c>
      <c r="E12" s="240">
        <v>7.7200000000000006E-5</v>
      </c>
      <c r="F12" s="240">
        <v>0.69599999999999995</v>
      </c>
      <c r="G12" s="237">
        <v>26</v>
      </c>
      <c r="H12" s="237">
        <v>88.42</v>
      </c>
      <c r="I12" s="237">
        <v>61</v>
      </c>
      <c r="J12" s="237">
        <v>38.700000000000003</v>
      </c>
      <c r="K12" s="237">
        <v>70.55</v>
      </c>
      <c r="L12" s="237">
        <v>88.42</v>
      </c>
      <c r="M12" s="237">
        <v>0</v>
      </c>
      <c r="N12" s="237">
        <v>0</v>
      </c>
      <c r="O12" s="237">
        <v>0</v>
      </c>
      <c r="P12" s="237">
        <v>0.33</v>
      </c>
      <c r="Q12" s="237">
        <v>0</v>
      </c>
      <c r="R12" s="237">
        <v>213.67</v>
      </c>
      <c r="S12" s="237">
        <v>-0.14000000000000001</v>
      </c>
      <c r="T12" s="237">
        <v>0</v>
      </c>
      <c r="U12" s="237">
        <v>0</v>
      </c>
      <c r="V12" s="237">
        <v>0</v>
      </c>
      <c r="W12" s="237">
        <v>65.37</v>
      </c>
      <c r="X12" s="237">
        <v>1</v>
      </c>
      <c r="Y12" s="237">
        <v>131.80000000000001</v>
      </c>
      <c r="Z12" s="237">
        <v>0.8</v>
      </c>
    </row>
    <row r="13" spans="1:26" x14ac:dyDescent="0.25">
      <c r="A13" s="239">
        <v>9.6</v>
      </c>
      <c r="B13" s="239">
        <v>14.29</v>
      </c>
      <c r="C13" s="239">
        <v>74.099999999999994</v>
      </c>
      <c r="D13" s="239">
        <v>6</v>
      </c>
      <c r="E13" s="240">
        <v>5.4700000000000001E-5</v>
      </c>
      <c r="F13" s="240">
        <v>0.48399999999999999</v>
      </c>
      <c r="G13" s="237">
        <v>25</v>
      </c>
      <c r="H13" s="237">
        <v>86.77</v>
      </c>
      <c r="I13" s="237">
        <v>58</v>
      </c>
      <c r="J13" s="237">
        <v>38.020000000000003</v>
      </c>
      <c r="K13" s="237">
        <v>69.23</v>
      </c>
      <c r="L13" s="237">
        <v>86.77</v>
      </c>
      <c r="M13" s="237">
        <v>0</v>
      </c>
      <c r="N13" s="237">
        <v>0</v>
      </c>
      <c r="O13" s="237">
        <v>0</v>
      </c>
      <c r="P13" s="237">
        <v>0.33</v>
      </c>
      <c r="Q13" s="237">
        <v>0</v>
      </c>
      <c r="R13" s="237">
        <v>211.66</v>
      </c>
      <c r="S13" s="237">
        <v>-0.13</v>
      </c>
      <c r="T13" s="237">
        <v>0</v>
      </c>
      <c r="U13" s="237">
        <v>0</v>
      </c>
      <c r="V13" s="237">
        <v>0</v>
      </c>
      <c r="W13" s="237">
        <v>68.989999999999995</v>
      </c>
      <c r="X13" s="237">
        <v>1.02</v>
      </c>
      <c r="Y13" s="237">
        <v>119.5</v>
      </c>
      <c r="Z13" s="237">
        <v>0.78</v>
      </c>
    </row>
    <row r="14" spans="1:26" x14ac:dyDescent="0.25">
      <c r="A14" s="239">
        <v>11.12</v>
      </c>
      <c r="B14" s="239">
        <v>4.5199999999999996</v>
      </c>
      <c r="C14" s="239">
        <v>44.15</v>
      </c>
      <c r="D14" s="239">
        <v>6</v>
      </c>
      <c r="E14" s="240">
        <v>2.2900000000000001E-5</v>
      </c>
      <c r="F14" s="240">
        <v>0.19600000000000001</v>
      </c>
      <c r="G14" s="237">
        <v>23</v>
      </c>
      <c r="H14" s="237">
        <v>83.94</v>
      </c>
      <c r="I14" s="237">
        <v>50</v>
      </c>
      <c r="J14" s="237">
        <v>37.24</v>
      </c>
      <c r="K14" s="237">
        <v>66.97</v>
      </c>
      <c r="L14" s="237">
        <v>83.94</v>
      </c>
      <c r="M14" s="237">
        <v>0</v>
      </c>
      <c r="N14" s="237">
        <v>0</v>
      </c>
      <c r="O14" s="237">
        <v>0</v>
      </c>
      <c r="P14" s="237">
        <v>0.33</v>
      </c>
      <c r="Q14" s="237">
        <v>0</v>
      </c>
      <c r="R14" s="237">
        <v>208.18</v>
      </c>
      <c r="S14" s="237">
        <v>-0.11</v>
      </c>
      <c r="T14" s="237">
        <v>0</v>
      </c>
      <c r="U14" s="237">
        <v>0</v>
      </c>
      <c r="V14" s="237">
        <v>0</v>
      </c>
      <c r="W14" s="237">
        <v>77.680000000000007</v>
      </c>
      <c r="X14" s="237">
        <v>1.2</v>
      </c>
      <c r="Y14" s="237">
        <v>106.6</v>
      </c>
      <c r="Z14" s="237">
        <v>0.76</v>
      </c>
    </row>
    <row r="15" spans="1:26" x14ac:dyDescent="0.25">
      <c r="A15" s="239">
        <v>12.54</v>
      </c>
      <c r="B15" s="239">
        <v>9.01</v>
      </c>
      <c r="C15" s="239">
        <v>60.21</v>
      </c>
      <c r="D15" s="239">
        <v>6</v>
      </c>
      <c r="E15" s="240">
        <v>1.47E-5</v>
      </c>
      <c r="F15" s="240">
        <v>0.127</v>
      </c>
      <c r="G15" s="237">
        <v>22</v>
      </c>
      <c r="H15" s="237">
        <v>84.86</v>
      </c>
      <c r="I15" s="237">
        <v>47</v>
      </c>
      <c r="J15" s="237">
        <v>36.5</v>
      </c>
      <c r="K15" s="237">
        <v>67.709999999999994</v>
      </c>
      <c r="L15" s="237">
        <v>84.86</v>
      </c>
      <c r="M15" s="237">
        <v>0</v>
      </c>
      <c r="N15" s="237">
        <v>0</v>
      </c>
      <c r="O15" s="237">
        <v>0</v>
      </c>
      <c r="P15" s="237">
        <v>0.33</v>
      </c>
      <c r="Q15" s="237">
        <v>0</v>
      </c>
      <c r="R15" s="237">
        <v>209.32</v>
      </c>
      <c r="S15" s="237">
        <v>-0.09</v>
      </c>
      <c r="T15" s="237">
        <v>0</v>
      </c>
      <c r="U15" s="237">
        <v>0</v>
      </c>
      <c r="V15" s="237">
        <v>0</v>
      </c>
      <c r="W15" s="237">
        <v>85.29</v>
      </c>
      <c r="X15" s="237">
        <v>1.24</v>
      </c>
      <c r="Y15" s="237">
        <v>95.8</v>
      </c>
      <c r="Z15" s="237">
        <v>0.74</v>
      </c>
    </row>
    <row r="16" spans="1:26" x14ac:dyDescent="0.25">
      <c r="A16" s="239">
        <v>14.15</v>
      </c>
      <c r="B16" s="239">
        <v>12.53</v>
      </c>
      <c r="C16" s="239">
        <v>69.84</v>
      </c>
      <c r="D16" s="239">
        <v>6</v>
      </c>
      <c r="E16" s="240">
        <v>3.3899999999999997E-5</v>
      </c>
      <c r="F16" s="240">
        <v>0.33900000000000002</v>
      </c>
      <c r="G16" s="237">
        <v>27</v>
      </c>
      <c r="H16" s="237">
        <v>98.26</v>
      </c>
      <c r="I16" s="237">
        <v>53</v>
      </c>
      <c r="J16" s="237">
        <v>37.479999999999997</v>
      </c>
      <c r="K16" s="237">
        <v>78.400000000000006</v>
      </c>
      <c r="L16" s="237">
        <v>98.26</v>
      </c>
      <c r="M16" s="237">
        <v>0</v>
      </c>
      <c r="N16" s="237">
        <v>0</v>
      </c>
      <c r="O16" s="237">
        <v>0</v>
      </c>
      <c r="P16" s="237">
        <v>0.33</v>
      </c>
      <c r="Q16" s="237">
        <v>0</v>
      </c>
      <c r="R16" s="237">
        <v>225.24</v>
      </c>
      <c r="S16" s="237">
        <v>-0.11</v>
      </c>
      <c r="T16" s="237">
        <v>0</v>
      </c>
      <c r="U16" s="237">
        <v>0</v>
      </c>
      <c r="V16" s="237">
        <v>0</v>
      </c>
      <c r="W16" s="237">
        <v>99.7</v>
      </c>
      <c r="X16" s="237">
        <v>1.1399999999999999</v>
      </c>
      <c r="Y16" s="237">
        <v>110.3</v>
      </c>
      <c r="Z16" s="237">
        <v>0.77</v>
      </c>
    </row>
    <row r="17" spans="1:26" x14ac:dyDescent="0.25">
      <c r="A17" s="239">
        <v>15.8</v>
      </c>
      <c r="B17" s="239">
        <v>13.43</v>
      </c>
      <c r="C17" s="239">
        <v>72.05</v>
      </c>
      <c r="D17" s="239">
        <v>6</v>
      </c>
      <c r="E17" s="240">
        <v>3.43E-5</v>
      </c>
      <c r="F17" s="240">
        <v>0.36199999999999999</v>
      </c>
      <c r="G17" s="237">
        <v>29</v>
      </c>
      <c r="H17" s="237">
        <v>103.56</v>
      </c>
      <c r="I17" s="237">
        <v>52</v>
      </c>
      <c r="J17" s="237">
        <v>37.369999999999997</v>
      </c>
      <c r="K17" s="237">
        <v>82.63</v>
      </c>
      <c r="L17" s="237">
        <v>103.56</v>
      </c>
      <c r="M17" s="237">
        <v>0</v>
      </c>
      <c r="N17" s="237">
        <v>0</v>
      </c>
      <c r="O17" s="237">
        <v>0</v>
      </c>
      <c r="P17" s="237">
        <v>0.33</v>
      </c>
      <c r="Q17" s="237">
        <v>0</v>
      </c>
      <c r="R17" s="237">
        <v>231.23</v>
      </c>
      <c r="S17" s="237">
        <v>-0.11</v>
      </c>
      <c r="T17" s="237">
        <v>0</v>
      </c>
      <c r="U17" s="237">
        <v>0</v>
      </c>
      <c r="V17" s="237">
        <v>0</v>
      </c>
      <c r="W17" s="237">
        <v>110.9</v>
      </c>
      <c r="X17" s="237">
        <v>1.1299999999999999</v>
      </c>
      <c r="Y17" s="237">
        <v>108.7</v>
      </c>
      <c r="Z17" s="237">
        <v>0.76</v>
      </c>
    </row>
    <row r="18" spans="1:26" x14ac:dyDescent="0.25">
      <c r="A18" s="239">
        <v>17.32</v>
      </c>
      <c r="B18" s="239">
        <v>11.01</v>
      </c>
      <c r="C18" s="239">
        <v>65.88</v>
      </c>
      <c r="D18" s="239">
        <v>6</v>
      </c>
      <c r="E18" s="240">
        <v>4.1600000000000002E-5</v>
      </c>
      <c r="F18" s="240">
        <v>0.46600000000000003</v>
      </c>
      <c r="G18" s="237">
        <v>31</v>
      </c>
      <c r="H18" s="237">
        <v>109.88</v>
      </c>
      <c r="I18" s="237">
        <v>53</v>
      </c>
      <c r="J18" s="237">
        <v>37.4</v>
      </c>
      <c r="K18" s="237">
        <v>87.67</v>
      </c>
      <c r="L18" s="237">
        <v>109.88</v>
      </c>
      <c r="M18" s="237">
        <v>0</v>
      </c>
      <c r="N18" s="237">
        <v>0</v>
      </c>
      <c r="O18" s="237">
        <v>0</v>
      </c>
      <c r="P18" s="237">
        <v>0.33</v>
      </c>
      <c r="Q18" s="237">
        <v>0</v>
      </c>
      <c r="R18" s="237">
        <v>238.18</v>
      </c>
      <c r="S18" s="237">
        <v>-0.11</v>
      </c>
      <c r="T18" s="237">
        <v>0</v>
      </c>
      <c r="U18" s="237">
        <v>0</v>
      </c>
      <c r="V18" s="237">
        <v>0</v>
      </c>
      <c r="W18" s="237">
        <v>121.72</v>
      </c>
      <c r="X18" s="237">
        <v>1.0900000000000001</v>
      </c>
      <c r="Y18" s="237">
        <v>109.2</v>
      </c>
      <c r="Z18" s="237">
        <v>0.76</v>
      </c>
    </row>
    <row r="19" spans="1:26" x14ac:dyDescent="0.25">
      <c r="A19" s="239">
        <v>18.71</v>
      </c>
      <c r="B19" s="239">
        <v>16.18</v>
      </c>
      <c r="C19" s="239">
        <v>78.34</v>
      </c>
      <c r="D19" s="239">
        <v>6</v>
      </c>
      <c r="E19" s="240">
        <v>4.5899999999999998E-5</v>
      </c>
      <c r="F19" s="240">
        <v>0.53800000000000003</v>
      </c>
      <c r="G19" s="237">
        <v>33</v>
      </c>
      <c r="H19" s="237">
        <v>114.91</v>
      </c>
      <c r="I19" s="237">
        <v>54</v>
      </c>
      <c r="J19" s="237">
        <v>37.36</v>
      </c>
      <c r="K19" s="237">
        <v>91.68</v>
      </c>
      <c r="L19" s="237">
        <v>114.91</v>
      </c>
      <c r="M19" s="237">
        <v>0</v>
      </c>
      <c r="N19" s="237">
        <v>0</v>
      </c>
      <c r="O19" s="237">
        <v>0</v>
      </c>
      <c r="P19" s="237">
        <v>0.33</v>
      </c>
      <c r="Q19" s="237">
        <v>0</v>
      </c>
      <c r="R19" s="237">
        <v>243.58</v>
      </c>
      <c r="S19" s="237">
        <v>-0.11</v>
      </c>
      <c r="T19" s="237">
        <v>0</v>
      </c>
      <c r="U19" s="237">
        <v>0</v>
      </c>
      <c r="V19" s="237">
        <v>0</v>
      </c>
      <c r="W19" s="237">
        <v>131.29</v>
      </c>
      <c r="X19" s="237">
        <v>1.07</v>
      </c>
      <c r="Y19" s="237">
        <v>108.5</v>
      </c>
      <c r="Z19" s="237">
        <v>0.76</v>
      </c>
    </row>
    <row r="20" spans="1:26" x14ac:dyDescent="0.25">
      <c r="A20" s="239">
        <v>20.09</v>
      </c>
      <c r="B20" s="239">
        <v>16.07</v>
      </c>
      <c r="C20" s="239">
        <v>78.11</v>
      </c>
      <c r="D20" s="239">
        <v>6</v>
      </c>
      <c r="E20" s="240">
        <v>3.7499999999999997E-5</v>
      </c>
      <c r="F20" s="240">
        <v>0.44700000000000001</v>
      </c>
      <c r="G20" s="237">
        <v>33</v>
      </c>
      <c r="H20" s="237">
        <v>116.9</v>
      </c>
      <c r="I20" s="237">
        <v>52</v>
      </c>
      <c r="J20" s="237">
        <v>37.159999999999997</v>
      </c>
      <c r="K20" s="237">
        <v>93.27</v>
      </c>
      <c r="L20" s="237">
        <v>116.9</v>
      </c>
      <c r="M20" s="237">
        <v>0</v>
      </c>
      <c r="N20" s="237">
        <v>0</v>
      </c>
      <c r="O20" s="237">
        <v>0</v>
      </c>
      <c r="P20" s="237">
        <v>0.33</v>
      </c>
      <c r="Q20" s="237">
        <v>0</v>
      </c>
      <c r="R20" s="237">
        <v>245.68</v>
      </c>
      <c r="S20" s="237">
        <v>-0.11</v>
      </c>
      <c r="T20" s="237">
        <v>0</v>
      </c>
      <c r="U20" s="237">
        <v>0</v>
      </c>
      <c r="V20" s="237">
        <v>0</v>
      </c>
      <c r="W20" s="237">
        <v>139.91999999999999</v>
      </c>
      <c r="X20" s="237">
        <v>1.1200000000000001</v>
      </c>
      <c r="Y20" s="237">
        <v>105.3</v>
      </c>
      <c r="Z20" s="237">
        <v>0.76</v>
      </c>
    </row>
    <row r="21" spans="1:26" x14ac:dyDescent="0.25">
      <c r="A21" s="239">
        <v>21.7</v>
      </c>
      <c r="B21" s="239">
        <v>10.27</v>
      </c>
      <c r="C21" s="239">
        <v>63.85</v>
      </c>
      <c r="D21" s="239">
        <v>6</v>
      </c>
      <c r="E21" s="240">
        <v>2.2900000000000001E-5</v>
      </c>
      <c r="F21" s="240">
        <v>0.27300000000000002</v>
      </c>
      <c r="G21" s="237">
        <v>32</v>
      </c>
      <c r="H21" s="237">
        <v>117</v>
      </c>
      <c r="I21" s="237">
        <v>48</v>
      </c>
      <c r="J21" s="237">
        <v>36.53</v>
      </c>
      <c r="K21" s="237">
        <v>93.35</v>
      </c>
      <c r="L21" s="237">
        <v>117</v>
      </c>
      <c r="M21" s="237">
        <v>0</v>
      </c>
      <c r="N21" s="237">
        <v>0</v>
      </c>
      <c r="O21" s="237">
        <v>0</v>
      </c>
      <c r="P21" s="237">
        <v>0.33</v>
      </c>
      <c r="Q21" s="237">
        <v>0</v>
      </c>
      <c r="R21" s="237">
        <v>245.79</v>
      </c>
      <c r="S21" s="237">
        <v>-0.09</v>
      </c>
      <c r="T21" s="237">
        <v>0</v>
      </c>
      <c r="U21" s="237">
        <v>0</v>
      </c>
      <c r="V21" s="237">
        <v>0</v>
      </c>
      <c r="W21" s="237">
        <v>147.75</v>
      </c>
      <c r="X21" s="237">
        <v>1.2</v>
      </c>
      <c r="Y21" s="237">
        <v>96.2</v>
      </c>
      <c r="Z21" s="237">
        <v>0.74</v>
      </c>
    </row>
    <row r="22" spans="1:26" x14ac:dyDescent="0.25">
      <c r="A22" s="239">
        <v>23.17</v>
      </c>
      <c r="B22" s="239">
        <v>12.76</v>
      </c>
      <c r="C22" s="239">
        <v>70.41</v>
      </c>
      <c r="D22" s="239">
        <v>6</v>
      </c>
      <c r="E22" s="240">
        <v>7.7200000000000006E-6</v>
      </c>
      <c r="F22" s="240">
        <v>8.7900000000000006E-2</v>
      </c>
      <c r="G22" s="237">
        <v>28</v>
      </c>
      <c r="H22" s="237">
        <v>111.68</v>
      </c>
      <c r="I22" s="237">
        <v>41</v>
      </c>
      <c r="J22" s="237">
        <v>34.85</v>
      </c>
      <c r="K22" s="237">
        <v>89.1</v>
      </c>
      <c r="L22" s="237">
        <v>111.68</v>
      </c>
      <c r="M22" s="237">
        <v>0</v>
      </c>
      <c r="N22" s="237">
        <v>0</v>
      </c>
      <c r="O22" s="237">
        <v>0</v>
      </c>
      <c r="P22" s="237">
        <v>0.33</v>
      </c>
      <c r="Q22" s="237">
        <v>0</v>
      </c>
      <c r="R22" s="237">
        <v>240.13</v>
      </c>
      <c r="S22" s="237">
        <v>-0.06</v>
      </c>
      <c r="T22" s="237">
        <v>0</v>
      </c>
      <c r="U22" s="237">
        <v>0</v>
      </c>
      <c r="V22" s="237">
        <v>0</v>
      </c>
      <c r="W22" s="237">
        <v>148.27000000000001</v>
      </c>
      <c r="X22" s="237">
        <v>1.31</v>
      </c>
      <c r="Y22" s="237">
        <v>75.3</v>
      </c>
      <c r="Z22" s="237">
        <v>0.4</v>
      </c>
    </row>
    <row r="23" spans="1:26" x14ac:dyDescent="0.25">
      <c r="A23" s="239">
        <v>24.82</v>
      </c>
      <c r="B23" s="239">
        <v>7.94</v>
      </c>
      <c r="C23" s="239">
        <v>56.88</v>
      </c>
      <c r="D23" s="239">
        <v>6</v>
      </c>
      <c r="E23" s="240">
        <v>1.01E-5</v>
      </c>
      <c r="F23" s="240">
        <v>0.122</v>
      </c>
      <c r="G23" s="237">
        <v>30</v>
      </c>
      <c r="H23" s="237">
        <v>118.61</v>
      </c>
      <c r="I23" s="237">
        <v>42</v>
      </c>
      <c r="J23" s="237">
        <v>35.14</v>
      </c>
      <c r="K23" s="237">
        <v>94.64</v>
      </c>
      <c r="L23" s="237">
        <v>118.61</v>
      </c>
      <c r="M23" s="237">
        <v>0</v>
      </c>
      <c r="N23" s="237">
        <v>0</v>
      </c>
      <c r="O23" s="237">
        <v>0</v>
      </c>
      <c r="P23" s="237">
        <v>0.33</v>
      </c>
      <c r="Q23" s="237">
        <v>0</v>
      </c>
      <c r="R23" s="237">
        <v>247.47</v>
      </c>
      <c r="S23" s="237">
        <v>-7.0000000000000007E-2</v>
      </c>
      <c r="T23" s="237">
        <v>0</v>
      </c>
      <c r="U23" s="237">
        <v>0</v>
      </c>
      <c r="V23" s="237">
        <v>0</v>
      </c>
      <c r="W23" s="237">
        <v>160.57</v>
      </c>
      <c r="X23" s="237">
        <v>1.28</v>
      </c>
      <c r="Y23" s="237">
        <v>78.599999999999994</v>
      </c>
      <c r="Z23" s="237">
        <v>0.52</v>
      </c>
    </row>
    <row r="24" spans="1:26" x14ac:dyDescent="0.25">
      <c r="A24" s="239">
        <v>26.29</v>
      </c>
      <c r="B24" s="239">
        <v>13.77</v>
      </c>
      <c r="C24" s="239">
        <v>72.86</v>
      </c>
      <c r="D24" s="239">
        <v>6</v>
      </c>
      <c r="E24" s="240">
        <v>9.7499999999999998E-6</v>
      </c>
      <c r="F24" s="240">
        <v>0.122</v>
      </c>
      <c r="G24" s="237">
        <v>31</v>
      </c>
      <c r="H24" s="237">
        <v>122.54</v>
      </c>
      <c r="I24" s="237">
        <v>41</v>
      </c>
      <c r="J24" s="237">
        <v>35.01</v>
      </c>
      <c r="K24" s="237">
        <v>97.77</v>
      </c>
      <c r="L24" s="237">
        <v>122.54</v>
      </c>
      <c r="M24" s="237">
        <v>0</v>
      </c>
      <c r="N24" s="237">
        <v>0</v>
      </c>
      <c r="O24" s="237">
        <v>0</v>
      </c>
      <c r="P24" s="237">
        <v>0.33</v>
      </c>
      <c r="Q24" s="237">
        <v>0</v>
      </c>
      <c r="R24" s="237">
        <v>251.53</v>
      </c>
      <c r="S24" s="237">
        <v>-0.06</v>
      </c>
      <c r="T24" s="237">
        <v>0</v>
      </c>
      <c r="U24" s="237">
        <v>0</v>
      </c>
      <c r="V24" s="237">
        <v>0</v>
      </c>
      <c r="W24" s="237">
        <v>169.25</v>
      </c>
      <c r="X24" s="237">
        <v>1.28</v>
      </c>
      <c r="Y24" s="237">
        <v>77.099999999999994</v>
      </c>
      <c r="Z24" s="237">
        <v>0.46</v>
      </c>
    </row>
    <row r="25" spans="1:26" x14ac:dyDescent="0.25">
      <c r="A25" s="239">
        <v>27.86</v>
      </c>
      <c r="B25" s="239">
        <v>13.72</v>
      </c>
      <c r="C25" s="239">
        <v>72.739999999999995</v>
      </c>
      <c r="D25" s="239">
        <v>6</v>
      </c>
      <c r="E25" s="240">
        <v>2.94E-5</v>
      </c>
      <c r="F25" s="240">
        <v>0.41099999999999998</v>
      </c>
      <c r="G25" s="237">
        <v>38</v>
      </c>
      <c r="H25" s="237">
        <v>137.13999999999999</v>
      </c>
      <c r="I25" s="237">
        <v>49</v>
      </c>
      <c r="J25" s="237">
        <v>36.520000000000003</v>
      </c>
      <c r="K25" s="237">
        <v>109.42</v>
      </c>
      <c r="L25" s="237">
        <v>137.13999999999999</v>
      </c>
      <c r="M25" s="237">
        <v>0</v>
      </c>
      <c r="N25" s="237">
        <v>0</v>
      </c>
      <c r="O25" s="237">
        <v>0</v>
      </c>
      <c r="P25" s="237">
        <v>0.33</v>
      </c>
      <c r="Q25" s="237">
        <v>0</v>
      </c>
      <c r="R25" s="237">
        <v>266.10000000000002</v>
      </c>
      <c r="S25" s="237">
        <v>-0.09</v>
      </c>
      <c r="T25" s="237">
        <v>0</v>
      </c>
      <c r="U25" s="237">
        <v>0</v>
      </c>
      <c r="V25" s="237">
        <v>0</v>
      </c>
      <c r="W25" s="237">
        <v>189.6</v>
      </c>
      <c r="X25" s="237">
        <v>1.1599999999999999</v>
      </c>
      <c r="Y25" s="237">
        <v>96</v>
      </c>
      <c r="Z25" s="237">
        <v>0.74</v>
      </c>
    </row>
    <row r="26" spans="1:26" x14ac:dyDescent="0.25">
      <c r="A26" s="239">
        <v>29.29</v>
      </c>
      <c r="B26" s="239">
        <v>20.51</v>
      </c>
      <c r="C26" s="239">
        <v>87.17</v>
      </c>
      <c r="D26" s="239">
        <v>6</v>
      </c>
      <c r="E26" s="240">
        <v>1.0000000000000001E-5</v>
      </c>
      <c r="F26" s="240">
        <v>0.13200000000000001</v>
      </c>
      <c r="G26" s="237">
        <v>33</v>
      </c>
      <c r="H26" s="237">
        <v>128.93</v>
      </c>
      <c r="I26" s="237">
        <v>41</v>
      </c>
      <c r="J26" s="237">
        <v>34.770000000000003</v>
      </c>
      <c r="K26" s="237">
        <v>102.87</v>
      </c>
      <c r="L26" s="237">
        <v>128.93</v>
      </c>
      <c r="M26" s="237">
        <v>0</v>
      </c>
      <c r="N26" s="237">
        <v>0</v>
      </c>
      <c r="O26" s="237">
        <v>0</v>
      </c>
      <c r="P26" s="237">
        <v>0.33</v>
      </c>
      <c r="Q26" s="237">
        <v>0</v>
      </c>
      <c r="R26" s="237">
        <v>258.01</v>
      </c>
      <c r="S26" s="237">
        <v>-0.06</v>
      </c>
      <c r="T26" s="237">
        <v>0</v>
      </c>
      <c r="U26" s="237">
        <v>0</v>
      </c>
      <c r="V26" s="237">
        <v>0</v>
      </c>
      <c r="W26" s="237">
        <v>186.85</v>
      </c>
      <c r="X26" s="237">
        <v>1.28</v>
      </c>
      <c r="Y26" s="237">
        <v>74.400000000000006</v>
      </c>
      <c r="Z26" s="237">
        <v>0.37</v>
      </c>
    </row>
    <row r="27" spans="1:26" x14ac:dyDescent="0.25">
      <c r="A27" s="239">
        <v>30.94</v>
      </c>
      <c r="B27" s="239">
        <v>3.31</v>
      </c>
      <c r="C27" s="239">
        <v>38.380000000000003</v>
      </c>
      <c r="D27" s="239">
        <v>6</v>
      </c>
      <c r="E27" s="240">
        <v>8.6600000000000001E-6</v>
      </c>
      <c r="F27" s="240">
        <v>0.11700000000000001</v>
      </c>
      <c r="G27" s="237">
        <v>34</v>
      </c>
      <c r="H27" s="237">
        <v>132.54</v>
      </c>
      <c r="I27" s="237">
        <v>40</v>
      </c>
      <c r="J27" s="237">
        <v>34.47</v>
      </c>
      <c r="K27" s="237">
        <v>105.75</v>
      </c>
      <c r="L27" s="237">
        <v>132.54</v>
      </c>
      <c r="M27" s="237">
        <v>0</v>
      </c>
      <c r="N27" s="237">
        <v>0</v>
      </c>
      <c r="O27" s="237">
        <v>0</v>
      </c>
      <c r="P27" s="237">
        <v>0.33</v>
      </c>
      <c r="Q27" s="237">
        <v>0</v>
      </c>
      <c r="R27" s="237">
        <v>261.58999999999997</v>
      </c>
      <c r="S27" s="237">
        <v>-0.05</v>
      </c>
      <c r="T27" s="237">
        <v>0</v>
      </c>
      <c r="U27" s="237">
        <v>0</v>
      </c>
      <c r="V27" s="237">
        <v>0</v>
      </c>
      <c r="W27" s="237">
        <v>195.21</v>
      </c>
      <c r="X27" s="237">
        <v>1.3</v>
      </c>
      <c r="Y27" s="237">
        <v>71.3</v>
      </c>
      <c r="Z27" s="237">
        <v>0.28000000000000003</v>
      </c>
    </row>
    <row r="28" spans="1:26" x14ac:dyDescent="0.25">
      <c r="A28" s="239">
        <v>32.28</v>
      </c>
      <c r="B28" s="239">
        <v>13.85</v>
      </c>
      <c r="C28" s="239">
        <v>73.05</v>
      </c>
      <c r="D28" s="239">
        <v>6</v>
      </c>
      <c r="E28" s="240">
        <v>2.0400000000000001E-5</v>
      </c>
      <c r="F28" s="240">
        <v>0.29599999999999999</v>
      </c>
      <c r="G28" s="237">
        <v>39</v>
      </c>
      <c r="H28" s="237">
        <v>142.44999999999999</v>
      </c>
      <c r="I28" s="237">
        <v>45</v>
      </c>
      <c r="J28" s="237">
        <v>35.64</v>
      </c>
      <c r="K28" s="237">
        <v>113.66</v>
      </c>
      <c r="L28" s="237">
        <v>142.44999999999999</v>
      </c>
      <c r="M28" s="237">
        <v>0</v>
      </c>
      <c r="N28" s="237">
        <v>0</v>
      </c>
      <c r="O28" s="237">
        <v>0</v>
      </c>
      <c r="P28" s="237">
        <v>0.33</v>
      </c>
      <c r="Q28" s="237">
        <v>0</v>
      </c>
      <c r="R28" s="237">
        <v>271.2</v>
      </c>
      <c r="S28" s="237">
        <v>-0.08</v>
      </c>
      <c r="T28" s="237">
        <v>0</v>
      </c>
      <c r="U28" s="237">
        <v>0</v>
      </c>
      <c r="V28" s="237">
        <v>0</v>
      </c>
      <c r="W28" s="237">
        <v>212.69</v>
      </c>
      <c r="X28" s="237">
        <v>1.21</v>
      </c>
      <c r="Y28" s="237">
        <v>84.5</v>
      </c>
      <c r="Z28" s="237">
        <v>0.72</v>
      </c>
    </row>
    <row r="29" spans="1:26" x14ac:dyDescent="0.25">
      <c r="A29" s="239">
        <v>33.93</v>
      </c>
      <c r="B29" s="239">
        <v>29.76</v>
      </c>
      <c r="C29" s="239">
        <v>103.07</v>
      </c>
      <c r="D29" s="239">
        <v>6</v>
      </c>
      <c r="E29" s="240">
        <v>1.07E-4</v>
      </c>
      <c r="F29" s="240">
        <v>1.82</v>
      </c>
      <c r="G29" s="237">
        <v>52</v>
      </c>
      <c r="H29" s="237">
        <v>166.96</v>
      </c>
      <c r="I29" s="237">
        <v>58</v>
      </c>
      <c r="J29" s="237">
        <v>37.880000000000003</v>
      </c>
      <c r="K29" s="237">
        <v>133.22</v>
      </c>
      <c r="L29" s="237">
        <v>166.96</v>
      </c>
      <c r="M29" s="237">
        <v>0</v>
      </c>
      <c r="N29" s="237">
        <v>0</v>
      </c>
      <c r="O29" s="237">
        <v>0</v>
      </c>
      <c r="P29" s="237">
        <v>0.33</v>
      </c>
      <c r="Q29" s="237">
        <v>0</v>
      </c>
      <c r="R29" s="237">
        <v>293.61</v>
      </c>
      <c r="S29" s="237">
        <v>-0.12</v>
      </c>
      <c r="T29" s="237">
        <v>0</v>
      </c>
      <c r="U29" s="237">
        <v>0</v>
      </c>
      <c r="V29" s="237">
        <v>0</v>
      </c>
      <c r="W29" s="237">
        <v>242.61</v>
      </c>
      <c r="X29" s="237">
        <v>1</v>
      </c>
      <c r="Y29" s="237">
        <v>117.1</v>
      </c>
      <c r="Z29" s="237">
        <v>0.78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2173-5B06-4DD0-9307-750B4243FB7B}">
  <dimension ref="A1:AB62"/>
  <sheetViews>
    <sheetView workbookViewId="0">
      <selection activeCell="AC39" sqref="AC39"/>
    </sheetView>
  </sheetViews>
  <sheetFormatPr defaultRowHeight="15" x14ac:dyDescent="0.25"/>
  <cols>
    <col min="1" max="2" width="9.140625" style="153"/>
    <col min="3" max="18" width="9.140625" style="1"/>
    <col min="19" max="19" width="11.140625" style="1" bestFit="1" customWidth="1"/>
    <col min="20" max="28" width="9.140625" style="1"/>
  </cols>
  <sheetData>
    <row r="1" spans="3:28" s="153" customFormat="1" x14ac:dyDescent="0.25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3:28" s="153" customFormat="1" x14ac:dyDescent="0.25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3:28" s="153" customForma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3:28" s="153" customForma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9" spans="3:28" x14ac:dyDescent="0.25">
      <c r="E9" s="33"/>
      <c r="Z9" s="34"/>
    </row>
    <row r="38" spans="3:28" s="153" customFormat="1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3:28" s="153" customFormat="1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3:28" s="153" customFormat="1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3:28" s="153" customFormat="1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4" spans="3:28" x14ac:dyDescent="0.25">
      <c r="I44">
        <v>0</v>
      </c>
      <c r="J44">
        <v>19.5</v>
      </c>
    </row>
    <row r="45" spans="3:28" x14ac:dyDescent="0.25">
      <c r="I45">
        <v>6.2</v>
      </c>
      <c r="J45">
        <v>19.5</v>
      </c>
    </row>
    <row r="46" spans="3:28" x14ac:dyDescent="0.25">
      <c r="I46">
        <v>6.2</v>
      </c>
      <c r="J46">
        <v>20</v>
      </c>
    </row>
    <row r="47" spans="3:28" x14ac:dyDescent="0.25">
      <c r="I47">
        <v>8.1999999999999993</v>
      </c>
      <c r="J47">
        <v>20</v>
      </c>
    </row>
    <row r="48" spans="3:28" s="153" customFormat="1" x14ac:dyDescent="0.25">
      <c r="C48" s="1"/>
      <c r="D48" s="1"/>
      <c r="E48" s="1"/>
      <c r="F48" s="1"/>
      <c r="G48" s="1"/>
      <c r="H48" s="1"/>
      <c r="I48" s="153">
        <v>8.1999999999999993</v>
      </c>
      <c r="J48" s="153">
        <v>21.5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3:10" x14ac:dyDescent="0.25">
      <c r="I49">
        <v>10.4</v>
      </c>
      <c r="J49">
        <v>21.5</v>
      </c>
    </row>
    <row r="50" spans="3:10" x14ac:dyDescent="0.25">
      <c r="I50">
        <v>10.4</v>
      </c>
      <c r="J50">
        <v>20</v>
      </c>
    </row>
    <row r="51" spans="3:10" x14ac:dyDescent="0.25">
      <c r="I51">
        <v>16.8</v>
      </c>
      <c r="J51">
        <v>20</v>
      </c>
    </row>
    <row r="52" spans="3:10" x14ac:dyDescent="0.25">
      <c r="I52">
        <v>16.8</v>
      </c>
      <c r="J52">
        <v>21.5</v>
      </c>
    </row>
    <row r="53" spans="3:10" x14ac:dyDescent="0.25">
      <c r="I53">
        <v>22.5</v>
      </c>
      <c r="J53">
        <v>21.5</v>
      </c>
    </row>
    <row r="54" spans="3:10" x14ac:dyDescent="0.25">
      <c r="I54">
        <v>22.5</v>
      </c>
      <c r="J54">
        <v>21.5</v>
      </c>
    </row>
    <row r="55" spans="3:10" x14ac:dyDescent="0.25">
      <c r="I55">
        <v>32.6</v>
      </c>
      <c r="J55">
        <v>21.5</v>
      </c>
    </row>
    <row r="62" spans="3:10" x14ac:dyDescent="0.25">
      <c r="C62" s="36"/>
      <c r="E62" s="3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ACD58-EB3D-46F7-938F-85975E647A28}">
  <dimension ref="A1:X62"/>
  <sheetViews>
    <sheetView workbookViewId="0">
      <selection activeCell="AD43" sqref="AD43"/>
    </sheetView>
  </sheetViews>
  <sheetFormatPr defaultRowHeight="15" x14ac:dyDescent="0.25"/>
  <cols>
    <col min="1" max="2" width="9.140625" style="1"/>
    <col min="5" max="6" width="9.140625" style="1"/>
    <col min="7" max="7" width="10.7109375" style="1" customWidth="1"/>
    <col min="8" max="24" width="9.140625" style="1"/>
  </cols>
  <sheetData>
    <row r="1" spans="1:24" s="153" customFormat="1" x14ac:dyDescent="0.25">
      <c r="A1" s="1"/>
      <c r="B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s="153" customFormat="1" x14ac:dyDescent="0.25">
      <c r="A2" s="1"/>
      <c r="B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s="153" customFormat="1" x14ac:dyDescent="0.25">
      <c r="A3" s="1"/>
      <c r="B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s="153" customFormat="1" x14ac:dyDescent="0.25">
      <c r="A4" s="1"/>
      <c r="B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9" spans="1:24" x14ac:dyDescent="0.25">
      <c r="H9" s="33"/>
      <c r="W9" s="34"/>
    </row>
    <row r="36" spans="1:24" s="153" customFormat="1" x14ac:dyDescent="0.25">
      <c r="A36" s="1"/>
      <c r="B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s="153" customFormat="1" x14ac:dyDescent="0.25">
      <c r="A37" s="1"/>
      <c r="B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s="153" customFormat="1" x14ac:dyDescent="0.25">
      <c r="A38" s="1"/>
      <c r="B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s="153" customFormat="1" x14ac:dyDescent="0.25">
      <c r="A39" s="1"/>
      <c r="B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s="153" customFormat="1" x14ac:dyDescent="0.25">
      <c r="A40" s="1"/>
      <c r="B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51" spans="7:24" x14ac:dyDescent="0.25">
      <c r="G51" s="4"/>
      <c r="H51" s="38"/>
      <c r="I51" s="39"/>
      <c r="J51" s="38"/>
      <c r="K51" s="38"/>
      <c r="L51" s="38"/>
      <c r="M51" s="40"/>
      <c r="N51" s="41"/>
      <c r="O51" s="41"/>
      <c r="P51"/>
      <c r="Q51" s="40"/>
      <c r="R51" s="40"/>
      <c r="S51" s="42"/>
      <c r="T51" s="43"/>
      <c r="U51" s="44"/>
      <c r="V51" s="45"/>
    </row>
    <row r="52" spans="7:24" x14ac:dyDescent="0.25">
      <c r="G52" s="4"/>
      <c r="H52" s="38"/>
      <c r="I52" s="39"/>
      <c r="J52" s="38"/>
      <c r="K52" s="38"/>
      <c r="L52" s="38"/>
      <c r="M52" s="40"/>
      <c r="N52" s="41"/>
      <c r="O52" s="41"/>
      <c r="P52" s="38"/>
      <c r="Q52" s="40"/>
      <c r="R52" s="40"/>
      <c r="S52" s="42"/>
      <c r="T52" s="43"/>
      <c r="U52" s="44"/>
      <c r="V52" s="45"/>
    </row>
    <row r="53" spans="7:24" x14ac:dyDescent="0.25">
      <c r="G53" s="4"/>
      <c r="H53"/>
      <c r="I53" s="39"/>
      <c r="J53" s="38"/>
      <c r="K53" s="38"/>
      <c r="L53" s="38"/>
      <c r="M53" s="40"/>
      <c r="N53" s="41"/>
      <c r="O53" s="41"/>
      <c r="P53"/>
      <c r="Q53" s="40"/>
      <c r="R53" s="40"/>
      <c r="S53" s="42"/>
      <c r="T53" s="43"/>
      <c r="U53" s="44"/>
      <c r="V53" s="45"/>
    </row>
    <row r="54" spans="7:24" x14ac:dyDescent="0.25">
      <c r="G54" s="4"/>
      <c r="H54" s="37"/>
      <c r="I54" s="39"/>
      <c r="J54" s="38"/>
      <c r="K54" s="38"/>
      <c r="L54" s="38"/>
      <c r="M54" s="40"/>
      <c r="N54" s="41"/>
      <c r="O54" s="41"/>
      <c r="P54" s="38"/>
      <c r="Q54" s="40"/>
      <c r="R54" s="40"/>
      <c r="S54" s="42"/>
      <c r="T54" s="43"/>
      <c r="U54" s="44"/>
      <c r="V54" s="45"/>
    </row>
    <row r="60" spans="7:24" x14ac:dyDescent="0.25">
      <c r="G60" s="4"/>
      <c r="H60" s="4"/>
      <c r="I60" s="46"/>
      <c r="J60" s="4"/>
      <c r="K60" s="4"/>
      <c r="L60" s="4"/>
      <c r="M60" s="4"/>
      <c r="N60" s="45"/>
      <c r="O60" s="44"/>
      <c r="P60" s="44"/>
      <c r="Q60"/>
      <c r="R60" s="45"/>
      <c r="S60" s="40"/>
      <c r="T60" s="40"/>
      <c r="U60" s="42"/>
      <c r="V60" s="43"/>
      <c r="W60" s="44"/>
      <c r="X60" s="45"/>
    </row>
    <row r="61" spans="7:24" x14ac:dyDescent="0.25">
      <c r="G61" s="4"/>
      <c r="H61" s="4"/>
      <c r="I61" s="46"/>
      <c r="J61" s="4"/>
      <c r="K61" s="4"/>
      <c r="L61" s="4"/>
      <c r="M61" s="4"/>
      <c r="N61" s="45"/>
      <c r="O61" s="44"/>
      <c r="P61" s="44"/>
      <c r="Q61"/>
      <c r="R61" s="45"/>
      <c r="S61" s="40"/>
      <c r="T61" s="45"/>
      <c r="U61" s="42"/>
      <c r="V61" s="43"/>
      <c r="W61" s="44"/>
      <c r="X61" s="45"/>
    </row>
    <row r="62" spans="7:24" x14ac:dyDescent="0.25">
      <c r="G62" s="4"/>
      <c r="H62" s="4"/>
      <c r="I62" s="46"/>
      <c r="J62" s="4"/>
      <c r="K62" s="4"/>
      <c r="L62" s="4"/>
      <c r="M62" s="4"/>
      <c r="N62" s="45"/>
      <c r="O62" s="44"/>
      <c r="P62" s="44"/>
      <c r="Q62"/>
      <c r="R62" s="45"/>
      <c r="S62" s="40"/>
      <c r="T62" s="45"/>
      <c r="U62" s="42"/>
      <c r="V62" s="43"/>
      <c r="W62" s="44"/>
      <c r="X62" s="4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1EBED-8B88-4F90-858A-4F5C20E09661}">
  <dimension ref="A1"/>
  <sheetViews>
    <sheetView workbookViewId="0">
      <selection activeCell="AD43" sqref="AD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47875-6A34-4409-8A09-462F99096E06}">
  <dimension ref="A1"/>
  <sheetViews>
    <sheetView workbookViewId="0">
      <selection activeCell="AD39" sqref="AD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CAF74-BB3C-4FBD-BA2C-A7B3020C88A4}">
  <dimension ref="A1:AB84"/>
  <sheetViews>
    <sheetView workbookViewId="0">
      <selection activeCell="AC39" sqref="AC39"/>
    </sheetView>
  </sheetViews>
  <sheetFormatPr defaultRowHeight="15" x14ac:dyDescent="0.25"/>
  <cols>
    <col min="1" max="1" width="9.140625" style="153"/>
    <col min="2" max="3" width="12.7109375" style="153" customWidth="1"/>
    <col min="4" max="4" width="2.7109375" customWidth="1"/>
    <col min="5" max="6" width="12.7109375" style="153" customWidth="1"/>
    <col min="7" max="7" width="2.7109375" customWidth="1"/>
    <col min="8" max="9" width="12.7109375" style="153" customWidth="1"/>
    <col min="21" max="22" width="12.7109375" customWidth="1"/>
    <col min="23" max="23" width="2.7109375" style="153" customWidth="1"/>
    <col min="24" max="24" width="9.28515625" bestFit="1" customWidth="1"/>
    <col min="25" max="25" width="9.5703125" bestFit="1" customWidth="1"/>
    <col min="26" max="26" width="2.7109375" customWidth="1"/>
  </cols>
  <sheetData>
    <row r="1" spans="2:28" x14ac:dyDescent="0.25">
      <c r="B1" s="212" t="s">
        <v>306</v>
      </c>
      <c r="C1" s="212"/>
      <c r="E1" s="212" t="s">
        <v>307</v>
      </c>
      <c r="F1" s="212"/>
      <c r="H1" s="212" t="s">
        <v>308</v>
      </c>
      <c r="I1" s="212"/>
      <c r="U1" s="212" t="s">
        <v>288</v>
      </c>
      <c r="V1" s="212"/>
      <c r="W1" s="212"/>
      <c r="X1" s="212" t="s">
        <v>282</v>
      </c>
      <c r="AA1" s="212" t="s">
        <v>69</v>
      </c>
    </row>
    <row r="2" spans="2:28" x14ac:dyDescent="0.25">
      <c r="B2" s="46"/>
      <c r="C2" s="46" t="s">
        <v>283</v>
      </c>
      <c r="E2" s="46"/>
      <c r="F2" s="46" t="s">
        <v>283</v>
      </c>
      <c r="H2" s="46"/>
      <c r="I2" s="46" t="s">
        <v>283</v>
      </c>
      <c r="U2" s="46"/>
      <c r="V2" s="46" t="s">
        <v>283</v>
      </c>
      <c r="W2" s="46"/>
      <c r="Y2" s="46" t="s">
        <v>283</v>
      </c>
      <c r="AB2" s="46" t="s">
        <v>184</v>
      </c>
    </row>
    <row r="3" spans="2:28" x14ac:dyDescent="0.25">
      <c r="B3" s="44">
        <v>1.33928571428571</v>
      </c>
      <c r="C3" s="44">
        <v>6.869688262533332</v>
      </c>
      <c r="E3" s="44">
        <v>1.33928571428571</v>
      </c>
      <c r="F3" s="44">
        <v>8.1109376617495546</v>
      </c>
      <c r="H3" s="44">
        <v>1.33928571428571</v>
      </c>
      <c r="I3" s="44">
        <v>7.7452367665816997</v>
      </c>
      <c r="U3" s="44">
        <v>1.33928571428571</v>
      </c>
      <c r="V3" s="44">
        <v>8.7460725453858821</v>
      </c>
      <c r="W3" s="44"/>
      <c r="X3" s="44">
        <v>0.67153674765864102</v>
      </c>
      <c r="Y3" s="44">
        <v>11.6595911239574</v>
      </c>
      <c r="AA3" s="44">
        <v>0.30935006956795302</v>
      </c>
      <c r="AB3" s="44">
        <v>8.0475661391550002</v>
      </c>
    </row>
    <row r="4" spans="2:28" x14ac:dyDescent="0.25">
      <c r="B4" s="44">
        <v>2.1875</v>
      </c>
      <c r="C4" s="44">
        <v>15.489390389307857</v>
      </c>
      <c r="E4" s="44">
        <v>2.1875</v>
      </c>
      <c r="F4" s="44">
        <v>17.168411382410067</v>
      </c>
      <c r="H4" s="44">
        <v>2.1875</v>
      </c>
      <c r="I4" s="44">
        <v>17.463528380102002</v>
      </c>
      <c r="U4" s="44">
        <v>2.1875</v>
      </c>
      <c r="V4" s="44">
        <v>17.14229597039915</v>
      </c>
      <c r="W4" s="44"/>
      <c r="X4" s="44">
        <v>1.03149871034603</v>
      </c>
      <c r="Y4" s="44">
        <v>29.280703339053602</v>
      </c>
      <c r="AA4" s="44">
        <v>1.69494409577385</v>
      </c>
      <c r="AB4" s="44">
        <v>10.332052090527799</v>
      </c>
    </row>
    <row r="5" spans="2:28" x14ac:dyDescent="0.25">
      <c r="B5" s="44">
        <v>2.8571428571428599</v>
      </c>
      <c r="C5" s="44">
        <v>68.072758888711917</v>
      </c>
      <c r="E5" s="44">
        <v>2.8571428571428599</v>
      </c>
      <c r="F5" s="44">
        <v>69.651193382626658</v>
      </c>
      <c r="H5" s="44">
        <v>2.8571428571428599</v>
      </c>
      <c r="I5" s="44">
        <v>59.418347417092001</v>
      </c>
      <c r="U5" s="44">
        <v>2.8571428571428599</v>
      </c>
      <c r="V5" s="44">
        <v>68.063556931414425</v>
      </c>
      <c r="W5" s="44"/>
      <c r="X5" s="44">
        <v>1.0362408293941101</v>
      </c>
      <c r="Y5" s="44">
        <v>64.643362538764706</v>
      </c>
      <c r="AA5" s="44">
        <v>4.3918601043016601</v>
      </c>
      <c r="AB5" s="44">
        <v>29.179664274346099</v>
      </c>
    </row>
    <row r="6" spans="2:28" x14ac:dyDescent="0.25">
      <c r="B6" s="44">
        <v>3.4375</v>
      </c>
      <c r="C6" s="44">
        <v>12.829015777506626</v>
      </c>
      <c r="E6" s="44">
        <v>3.4375</v>
      </c>
      <c r="F6" s="44">
        <v>13.042857919892072</v>
      </c>
      <c r="H6" s="44">
        <v>3.4375</v>
      </c>
      <c r="I6" s="44">
        <v>14.464086415816301</v>
      </c>
      <c r="U6" s="44">
        <v>3.4375</v>
      </c>
      <c r="V6" s="44">
        <v>12.671973765794249</v>
      </c>
      <c r="W6" s="44"/>
      <c r="X6" s="44">
        <v>1.43431537851746</v>
      </c>
      <c r="Y6" s="44">
        <v>33.142143136723796</v>
      </c>
      <c r="AA6" s="44">
        <v>5.5686515920451001</v>
      </c>
      <c r="AB6" s="44">
        <v>56.448755292633798</v>
      </c>
    </row>
    <row r="7" spans="2:28" x14ac:dyDescent="0.25">
      <c r="B7" s="44">
        <v>4.28571428571429</v>
      </c>
      <c r="C7" s="44">
        <v>19.716380947759546</v>
      </c>
      <c r="E7" s="44">
        <v>4.28571428571429</v>
      </c>
      <c r="F7" s="44">
        <v>18.979199100757388</v>
      </c>
      <c r="H7" s="44">
        <v>4.28571428571429</v>
      </c>
      <c r="I7" s="44">
        <v>22.22925302933675</v>
      </c>
      <c r="U7" s="44">
        <v>4.28571428571429</v>
      </c>
      <c r="V7" s="44">
        <v>18.504544641978892</v>
      </c>
      <c r="W7" s="44"/>
      <c r="X7" s="44">
        <v>1.62443922560415</v>
      </c>
      <c r="Y7" s="44">
        <v>117.58949808809801</v>
      </c>
      <c r="AA7" s="44">
        <v>6.4459025254504496</v>
      </c>
      <c r="AB7" s="44">
        <v>63.623054362731899</v>
      </c>
    </row>
    <row r="8" spans="2:28" x14ac:dyDescent="0.25">
      <c r="B8" s="44">
        <v>5.1339285714285703</v>
      </c>
      <c r="C8" s="44">
        <v>4.0833656832297711</v>
      </c>
      <c r="E8" s="44">
        <v>5.1339285714285703</v>
      </c>
      <c r="F8" s="44">
        <v>3.7322420283436299</v>
      </c>
      <c r="H8" s="44">
        <v>5.1339285714285703</v>
      </c>
      <c r="I8" s="44">
        <v>4.6037946428570953</v>
      </c>
      <c r="U8" s="44">
        <v>5.1339285714285703</v>
      </c>
      <c r="V8" s="44">
        <v>3.6821438375896105</v>
      </c>
      <c r="W8" s="44"/>
      <c r="X8" s="44">
        <v>1.96964792902332</v>
      </c>
      <c r="Y8" s="44">
        <v>25.193448348538002</v>
      </c>
      <c r="AA8" s="44">
        <v>7.4363132238281597</v>
      </c>
      <c r="AB8" s="44">
        <v>87.3146452058497</v>
      </c>
    </row>
    <row r="9" spans="2:28" x14ac:dyDescent="0.25">
      <c r="B9" s="44">
        <v>5.8035714285714297</v>
      </c>
      <c r="C9" s="44">
        <v>12.711906263864247</v>
      </c>
      <c r="E9" s="44">
        <v>5.8035714285714297</v>
      </c>
      <c r="F9" s="44">
        <v>11.173469587845794</v>
      </c>
      <c r="H9" s="44">
        <v>5.8035714285714297</v>
      </c>
      <c r="I9" s="44">
        <v>14.33205117984695</v>
      </c>
      <c r="U9" s="44">
        <v>5.8035714285714297</v>
      </c>
      <c r="V9" s="44">
        <v>11.16567537997917</v>
      </c>
      <c r="W9" s="44"/>
      <c r="X9" s="44">
        <v>2.50498047953048</v>
      </c>
      <c r="Y9" s="44">
        <v>17.2447535603525</v>
      </c>
      <c r="AA9" s="44">
        <v>8.2617138624462605</v>
      </c>
      <c r="AB9" s="44">
        <v>80.205479314935403</v>
      </c>
    </row>
    <row r="10" spans="2:28" x14ac:dyDescent="0.25">
      <c r="B10" s="44">
        <v>6.6071428571428603</v>
      </c>
      <c r="C10" s="44">
        <v>101.39704436037299</v>
      </c>
      <c r="E10" s="44">
        <v>6.6071428571428603</v>
      </c>
      <c r="F10" s="44">
        <v>82.457840409359278</v>
      </c>
      <c r="H10" s="44">
        <v>6.6071428571428603</v>
      </c>
      <c r="I10" s="44">
        <v>88.5059590242345</v>
      </c>
      <c r="U10" s="44">
        <v>6.6071428571428603</v>
      </c>
      <c r="V10" s="44">
        <v>83.889983628259813</v>
      </c>
      <c r="W10" s="44"/>
      <c r="X10" s="44">
        <v>3.0860656971664402</v>
      </c>
      <c r="Y10" s="44">
        <v>17.1469003101192</v>
      </c>
      <c r="AA10" s="44">
        <v>9.0464750808277703</v>
      </c>
      <c r="AB10" s="44">
        <v>44.531795841966698</v>
      </c>
    </row>
    <row r="11" spans="2:28" x14ac:dyDescent="0.25">
      <c r="B11" s="44">
        <v>7.3660714285714297</v>
      </c>
      <c r="C11" s="44">
        <v>104.7049277846331</v>
      </c>
      <c r="E11" s="44">
        <v>7.3660714285714297</v>
      </c>
      <c r="F11" s="44">
        <v>81.752605810087118</v>
      </c>
      <c r="H11" s="44">
        <v>7.3660714285714297</v>
      </c>
      <c r="I11" s="44">
        <v>91.393295599489988</v>
      </c>
      <c r="U11" s="44">
        <v>7.3660714285714297</v>
      </c>
      <c r="V11" s="44">
        <v>84.730490702684193</v>
      </c>
      <c r="W11" s="44"/>
      <c r="X11" s="44">
        <v>3.8467367195593001</v>
      </c>
      <c r="Y11" s="44">
        <v>22.912714900792</v>
      </c>
      <c r="AA11" s="44">
        <v>9.9216239752565496</v>
      </c>
      <c r="AB11" s="44">
        <v>54.3837922785101</v>
      </c>
    </row>
    <row r="12" spans="2:28" x14ac:dyDescent="0.25">
      <c r="B12" s="44">
        <v>8.0803571428571406</v>
      </c>
      <c r="C12" s="44">
        <v>84.520845320125048</v>
      </c>
      <c r="E12" s="44">
        <v>8.0803571428571406</v>
      </c>
      <c r="F12" s="44">
        <v>63.605978243195153</v>
      </c>
      <c r="H12" s="44">
        <v>8.0803571428571406</v>
      </c>
      <c r="I12" s="44">
        <v>73.775310905612002</v>
      </c>
      <c r="U12" s="44">
        <v>8.0803571428571406</v>
      </c>
      <c r="V12" s="44">
        <v>67.145829643523058</v>
      </c>
      <c r="W12" s="44"/>
      <c r="X12" s="44">
        <v>4.7848859382365898</v>
      </c>
      <c r="Y12" s="44">
        <v>18.825459910275899</v>
      </c>
      <c r="AA12" s="44">
        <v>12.7625296537644</v>
      </c>
      <c r="AB12" s="44">
        <v>50.4758015274817</v>
      </c>
    </row>
    <row r="13" spans="2:28" x14ac:dyDescent="0.25">
      <c r="B13" s="44">
        <v>8.8839285714285694</v>
      </c>
      <c r="C13" s="44">
        <v>172.85474694293475</v>
      </c>
      <c r="E13" s="44">
        <v>8.8839285714285694</v>
      </c>
      <c r="F13" s="44">
        <v>124.99500531770458</v>
      </c>
      <c r="H13" s="44">
        <v>8.8839285714285694</v>
      </c>
      <c r="I13" s="44">
        <v>150.87890625</v>
      </c>
      <c r="U13" s="44">
        <v>8.8839285714285694</v>
      </c>
      <c r="V13" s="44">
        <v>134.79516896783417</v>
      </c>
      <c r="W13" s="44"/>
      <c r="X13" s="44">
        <v>4.8800795873112497</v>
      </c>
      <c r="Y13" s="44">
        <v>62.031433474844199</v>
      </c>
      <c r="AA13" s="44">
        <v>15.117163648739099</v>
      </c>
      <c r="AB13" s="44">
        <v>103.67513488083399</v>
      </c>
    </row>
    <row r="14" spans="2:28" x14ac:dyDescent="0.25">
      <c r="B14" s="44">
        <v>9.5982142857142794</v>
      </c>
      <c r="C14" s="44">
        <v>170.5714796958186</v>
      </c>
      <c r="E14" s="44">
        <v>9.5982142857142794</v>
      </c>
      <c r="F14" s="44">
        <v>119.20081243856016</v>
      </c>
      <c r="H14" s="44">
        <v>9.5982142857142794</v>
      </c>
      <c r="I14" s="44">
        <v>148.8859215561225</v>
      </c>
      <c r="U14" s="44">
        <v>9.5982142857142794</v>
      </c>
      <c r="V14" s="44">
        <v>131.04856965045923</v>
      </c>
      <c r="W14" s="44"/>
      <c r="X14" s="44">
        <v>5.1451113519813996</v>
      </c>
      <c r="Y14" s="44">
        <v>38.4111643031342</v>
      </c>
      <c r="AA14" s="44">
        <v>15.8500745723351</v>
      </c>
      <c r="AB14" s="44">
        <v>134.05131978018699</v>
      </c>
    </row>
    <row r="15" spans="2:28" x14ac:dyDescent="0.25">
      <c r="B15" s="44">
        <v>11.1160714285714</v>
      </c>
      <c r="C15" s="44">
        <v>55.237942875859702</v>
      </c>
      <c r="E15" s="44">
        <v>11.1160714285714</v>
      </c>
      <c r="F15" s="44">
        <v>36.030254781635989</v>
      </c>
      <c r="H15" s="44">
        <v>11.1160714285714</v>
      </c>
      <c r="I15" s="44">
        <v>48.21528220663275</v>
      </c>
      <c r="U15" s="44">
        <v>11.1160714285714</v>
      </c>
      <c r="V15" s="44">
        <v>41.69017079882552</v>
      </c>
      <c r="W15" s="44"/>
      <c r="X15" s="44">
        <v>5.5526701392035198</v>
      </c>
      <c r="Y15" s="44">
        <v>77.635263300514595</v>
      </c>
      <c r="AA15" s="44">
        <v>16.325485721149601</v>
      </c>
      <c r="AB15" s="44">
        <v>171.112098735774</v>
      </c>
    </row>
    <row r="16" spans="2:28" x14ac:dyDescent="0.25">
      <c r="B16" s="44">
        <v>12.5446428571429</v>
      </c>
      <c r="C16" s="44">
        <v>112.20546069140966</v>
      </c>
      <c r="E16" s="44">
        <v>12.5446428571429</v>
      </c>
      <c r="F16" s="44">
        <v>68.870219562644351</v>
      </c>
      <c r="H16" s="44">
        <v>12.5446428571429</v>
      </c>
      <c r="I16" s="44">
        <v>97.940250318877503</v>
      </c>
      <c r="U16" s="44">
        <v>12.5446428571429</v>
      </c>
      <c r="V16" s="44">
        <v>83.681391210255271</v>
      </c>
      <c r="W16" s="44"/>
      <c r="X16" s="44">
        <v>5.91921837834622</v>
      </c>
      <c r="Y16" s="44">
        <v>144.371179959654</v>
      </c>
      <c r="AA16" s="44">
        <v>16.9354273645435</v>
      </c>
      <c r="AB16" s="44">
        <v>197.466912905518</v>
      </c>
    </row>
    <row r="17" spans="2:25" x14ac:dyDescent="0.25">
      <c r="B17" s="44">
        <v>14.151785714285699</v>
      </c>
      <c r="C17" s="44">
        <v>159.09235361094159</v>
      </c>
      <c r="E17" s="44">
        <v>14.151785714285699</v>
      </c>
      <c r="F17" s="44">
        <v>91.570345960700593</v>
      </c>
      <c r="H17" s="44">
        <v>14.151785714285699</v>
      </c>
      <c r="I17" s="44">
        <v>138.86619100765299</v>
      </c>
      <c r="U17" s="44">
        <v>14.151785714285699</v>
      </c>
      <c r="V17" s="44">
        <v>117.18491112004075</v>
      </c>
      <c r="W17" s="44"/>
      <c r="X17" s="44">
        <v>6.1590466584375001</v>
      </c>
      <c r="Y17" s="44">
        <v>266.13825911540698</v>
      </c>
    </row>
    <row r="18" spans="2:25" x14ac:dyDescent="0.25">
      <c r="B18" s="44">
        <v>15.8035714285714</v>
      </c>
      <c r="C18" s="44">
        <v>173.5311648648927</v>
      </c>
      <c r="E18" s="44">
        <v>15.8035714285714</v>
      </c>
      <c r="F18" s="44">
        <v>93.87518647038479</v>
      </c>
      <c r="H18" s="44">
        <v>15.8035714285714</v>
      </c>
      <c r="I18" s="44">
        <v>151.46932796556101</v>
      </c>
      <c r="U18" s="44">
        <v>15.8035714285714</v>
      </c>
      <c r="V18" s="44">
        <v>126.32062238096944</v>
      </c>
      <c r="W18" s="44"/>
      <c r="X18" s="44">
        <v>6.3920252110121396</v>
      </c>
      <c r="Y18" s="44">
        <v>336.82594164935404</v>
      </c>
    </row>
    <row r="19" spans="2:25" x14ac:dyDescent="0.25">
      <c r="B19" s="44">
        <v>17.321428571428601</v>
      </c>
      <c r="C19" s="44">
        <v>144.34530127862973</v>
      </c>
      <c r="E19" s="44">
        <v>17.321428571428601</v>
      </c>
      <c r="F19" s="44">
        <v>73.997786023859916</v>
      </c>
      <c r="H19" s="44">
        <v>17.321428571428601</v>
      </c>
      <c r="I19" s="44">
        <v>125.9940011160715</v>
      </c>
      <c r="U19" s="44">
        <v>17.321428571428601</v>
      </c>
      <c r="V19" s="44">
        <v>104.01922995823945</v>
      </c>
      <c r="W19" s="44"/>
      <c r="X19" s="44">
        <v>6.6675950180146897</v>
      </c>
      <c r="Y19" s="44">
        <v>391.78935958811303</v>
      </c>
    </row>
    <row r="20" spans="2:25" x14ac:dyDescent="0.25">
      <c r="B20" s="44">
        <v>18.7053571428571</v>
      </c>
      <c r="C20" s="44">
        <v>214.74128459128195</v>
      </c>
      <c r="E20" s="44">
        <v>18.7053571428571</v>
      </c>
      <c r="F20" s="44">
        <v>105.06971864719679</v>
      </c>
      <c r="H20" s="44">
        <v>18.7053571428571</v>
      </c>
      <c r="I20" s="44">
        <v>187.44021045918348</v>
      </c>
      <c r="U20" s="44">
        <v>18.7053571428571</v>
      </c>
      <c r="V20" s="44">
        <v>153.4145961280598</v>
      </c>
      <c r="W20" s="44"/>
      <c r="X20" s="44">
        <v>7.1029918004003996</v>
      </c>
      <c r="Y20" s="44">
        <v>305.27203203564801</v>
      </c>
    </row>
    <row r="21" spans="2:25" x14ac:dyDescent="0.25">
      <c r="B21" s="44">
        <v>20.089285714285701</v>
      </c>
      <c r="C21" s="44">
        <v>215.77160893654343</v>
      </c>
      <c r="E21" s="44">
        <v>20.089285714285701</v>
      </c>
      <c r="F21" s="44">
        <v>100.97291919011784</v>
      </c>
      <c r="H21" s="44">
        <v>20.089285714285701</v>
      </c>
      <c r="I21" s="44">
        <v>188.33954480229602</v>
      </c>
      <c r="U21" s="44">
        <v>20.089285714285701</v>
      </c>
      <c r="V21" s="44">
        <v>152.89370725779466</v>
      </c>
      <c r="W21" s="44"/>
      <c r="X21" s="44">
        <v>7.4650613715524496</v>
      </c>
      <c r="Y21" s="44">
        <v>338.60988167283898</v>
      </c>
    </row>
    <row r="22" spans="2:25" x14ac:dyDescent="0.25">
      <c r="B22" s="44">
        <v>21.696428571428601</v>
      </c>
      <c r="C22" s="44">
        <v>139.59039723651017</v>
      </c>
      <c r="E22" s="44">
        <v>21.696428571428601</v>
      </c>
      <c r="F22" s="44">
        <v>62.176312566207613</v>
      </c>
      <c r="H22" s="44">
        <v>21.696428571428601</v>
      </c>
      <c r="I22" s="44">
        <v>121.8436104910715</v>
      </c>
      <c r="U22" s="44">
        <v>21.696428571428601</v>
      </c>
      <c r="V22" s="44">
        <v>98.028311888627087</v>
      </c>
      <c r="W22" s="44"/>
      <c r="X22" s="44">
        <v>7.7758458033514097</v>
      </c>
      <c r="Y22" s="44">
        <v>322.84045403908101</v>
      </c>
    </row>
    <row r="23" spans="2:25" x14ac:dyDescent="0.25">
      <c r="B23" s="44">
        <v>23.1696428571429</v>
      </c>
      <c r="C23" s="44">
        <v>175.2978428973492</v>
      </c>
      <c r="E23" s="44">
        <v>23.1696428571429</v>
      </c>
      <c r="F23" s="44">
        <v>74.779091673913172</v>
      </c>
      <c r="H23" s="44">
        <v>23.1696428571429</v>
      </c>
      <c r="I23" s="44">
        <v>153.011399872449</v>
      </c>
      <c r="U23" s="44">
        <v>23.1696428571429</v>
      </c>
      <c r="V23" s="44">
        <v>122.15009223291078</v>
      </c>
      <c r="W23" s="44"/>
      <c r="X23" s="44">
        <v>8.35060819558689</v>
      </c>
      <c r="Y23" s="44">
        <v>275.59238852256601</v>
      </c>
    </row>
    <row r="24" spans="2:25" x14ac:dyDescent="0.25">
      <c r="B24" s="44">
        <v>24.821428571428601</v>
      </c>
      <c r="C24" s="44">
        <v>110.30178662412638</v>
      </c>
      <c r="E24" s="44">
        <v>24.821428571428601</v>
      </c>
      <c r="F24" s="44">
        <v>44.922830082373125</v>
      </c>
      <c r="H24" s="44">
        <v>24.821428571428601</v>
      </c>
      <c r="I24" s="44">
        <v>96.278599330356997</v>
      </c>
      <c r="U24" s="44">
        <v>24.821428571428601</v>
      </c>
      <c r="V24" s="44">
        <v>76.227512127598843</v>
      </c>
      <c r="W24" s="44"/>
      <c r="X24" s="44">
        <v>8.1615381527312305</v>
      </c>
      <c r="Y24" s="44">
        <v>199.00340228223899</v>
      </c>
    </row>
    <row r="25" spans="2:25" x14ac:dyDescent="0.25">
      <c r="B25" s="44">
        <v>26.2946428571429</v>
      </c>
      <c r="C25" s="44">
        <v>192.99887223061756</v>
      </c>
      <c r="E25" s="44">
        <v>26.2946428571429</v>
      </c>
      <c r="F25" s="44">
        <v>75.552587052987917</v>
      </c>
      <c r="H25" s="44">
        <v>26.2946428571429</v>
      </c>
      <c r="I25" s="44">
        <v>168.4620137117345</v>
      </c>
      <c r="U25" s="44">
        <v>26.2946428571429</v>
      </c>
      <c r="V25" s="44">
        <v>132.44812921297276</v>
      </c>
      <c r="W25" s="44"/>
      <c r="X25" s="44">
        <v>8.8478281596567907</v>
      </c>
      <c r="Y25" s="44">
        <v>316.76602535151903</v>
      </c>
    </row>
    <row r="26" spans="2:25" x14ac:dyDescent="0.25">
      <c r="B26" s="44">
        <v>27.8571428571429</v>
      </c>
      <c r="C26" s="44">
        <v>194.01778023964334</v>
      </c>
      <c r="E26" s="44">
        <v>27.8571428571429</v>
      </c>
      <c r="F26" s="44">
        <v>72.948856422481114</v>
      </c>
      <c r="H26" s="44">
        <v>27.8571428571429</v>
      </c>
      <c r="I26" s="44">
        <v>169.35138313137747</v>
      </c>
      <c r="U26" s="44">
        <v>27.8571428571429</v>
      </c>
      <c r="V26" s="44">
        <v>132.20931152776029</v>
      </c>
      <c r="W26" s="44"/>
      <c r="X26" s="44">
        <v>9.3360907877453805</v>
      </c>
      <c r="Y26" s="44">
        <v>291.14352813657302</v>
      </c>
    </row>
    <row r="27" spans="2:25" x14ac:dyDescent="0.25">
      <c r="B27" s="44">
        <v>29.285714285714299</v>
      </c>
      <c r="C27" s="44">
        <v>292.38093324541097</v>
      </c>
      <c r="E27" s="44">
        <v>29.285714285714299</v>
      </c>
      <c r="F27" s="44">
        <v>106.09762094356159</v>
      </c>
      <c r="H27" s="44">
        <v>29.285714285714299</v>
      </c>
      <c r="I27" s="44">
        <v>255.20916374362253</v>
      </c>
      <c r="U27" s="44">
        <v>29.285714285714299</v>
      </c>
      <c r="V27" s="44">
        <v>198.01017077470516</v>
      </c>
      <c r="W27" s="44"/>
      <c r="X27" s="44">
        <v>9.6352833729757101</v>
      </c>
      <c r="Y27" s="44">
        <v>188.93204468129898</v>
      </c>
    </row>
    <row r="28" spans="2:25" x14ac:dyDescent="0.25">
      <c r="B28" s="44">
        <v>30.9375</v>
      </c>
      <c r="C28" s="44">
        <v>59.564734309144725</v>
      </c>
      <c r="E28" s="44">
        <v>30.9375</v>
      </c>
      <c r="F28" s="44">
        <v>20.776523913737211</v>
      </c>
      <c r="H28" s="44">
        <v>30.9375</v>
      </c>
      <c r="I28" s="44">
        <v>51.991988201530503</v>
      </c>
      <c r="U28" s="44">
        <v>30.9375</v>
      </c>
      <c r="V28" s="44">
        <v>40.064830853622908</v>
      </c>
      <c r="W28" s="44"/>
      <c r="X28" s="44">
        <v>10.2205838075449</v>
      </c>
      <c r="Y28" s="44">
        <v>220.26766627525402</v>
      </c>
    </row>
    <row r="29" spans="2:25" x14ac:dyDescent="0.25">
      <c r="B29" s="44">
        <v>32.276785714285701</v>
      </c>
      <c r="C29" s="44">
        <v>200.44803162433428</v>
      </c>
      <c r="E29" s="44">
        <v>32.276785714285701</v>
      </c>
      <c r="F29" s="44">
        <v>67.786525834300804</v>
      </c>
      <c r="H29" s="44">
        <v>32.276785714285701</v>
      </c>
      <c r="I29" s="44">
        <v>174.96412627550998</v>
      </c>
      <c r="U29" s="44">
        <v>32.276785714285701</v>
      </c>
      <c r="V29" s="44">
        <v>134.11329432079853</v>
      </c>
      <c r="W29" s="44"/>
      <c r="X29" s="44">
        <v>10.4711257640082</v>
      </c>
      <c r="Y29" s="44">
        <v>88.594827326648996</v>
      </c>
    </row>
    <row r="30" spans="2:25" x14ac:dyDescent="0.25">
      <c r="B30" s="44">
        <v>33.928571428571402</v>
      </c>
      <c r="C30" s="44">
        <v>542.69552154676364</v>
      </c>
      <c r="E30" s="44">
        <v>33.928571428571402</v>
      </c>
      <c r="F30" s="44">
        <v>141.50197157320414</v>
      </c>
      <c r="H30" s="44">
        <v>33.928571428571402</v>
      </c>
      <c r="I30" s="44">
        <v>473.70007573341803</v>
      </c>
      <c r="U30" s="44">
        <v>33.928571428571402</v>
      </c>
      <c r="V30" s="44">
        <v>288.66075361044057</v>
      </c>
      <c r="W30" s="44"/>
      <c r="X30" s="44">
        <v>10.8360932968024</v>
      </c>
      <c r="Y30" s="44">
        <v>143.54319091921801</v>
      </c>
    </row>
    <row r="31" spans="2:25" x14ac:dyDescent="0.25">
      <c r="X31" s="44">
        <v>11.016732905790301</v>
      </c>
      <c r="Y31" s="44">
        <v>157.26522747117099</v>
      </c>
    </row>
    <row r="32" spans="2:25" x14ac:dyDescent="0.25">
      <c r="X32" s="44">
        <v>11.5799034514597</v>
      </c>
      <c r="Y32" s="44">
        <v>23.575106133140501</v>
      </c>
    </row>
    <row r="33" spans="11:25" x14ac:dyDescent="0.25">
      <c r="X33" s="44">
        <v>11.9482958480123</v>
      </c>
      <c r="Y33" s="44">
        <v>104.063168036612</v>
      </c>
    </row>
    <row r="34" spans="11:25" x14ac:dyDescent="0.25">
      <c r="X34" s="44">
        <v>12.0432260460256</v>
      </c>
      <c r="Y34" s="44">
        <v>145.304549423418</v>
      </c>
    </row>
    <row r="35" spans="11:25" x14ac:dyDescent="0.25">
      <c r="X35" s="44">
        <v>12.538601852689601</v>
      </c>
      <c r="Y35" s="44">
        <v>172.726041008039</v>
      </c>
    </row>
    <row r="36" spans="11:25" x14ac:dyDescent="0.25">
      <c r="X36" s="44">
        <v>13.1210043256166</v>
      </c>
      <c r="Y36" s="44">
        <v>182.451148646614</v>
      </c>
    </row>
    <row r="37" spans="11:25" x14ac:dyDescent="0.25">
      <c r="K37" s="211">
        <f>0.6*3.14*2*150</f>
        <v>565.19999999999993</v>
      </c>
      <c r="L37" s="211">
        <f>320/(0.6*3.14*2)</f>
        <v>84.925690021231432</v>
      </c>
      <c r="X37" s="44">
        <v>13.658971386707201</v>
      </c>
      <c r="Y37" s="44">
        <v>194.14837563604601</v>
      </c>
    </row>
    <row r="38" spans="11:25" x14ac:dyDescent="0.25">
      <c r="X38" s="44">
        <v>13.8908961350482</v>
      </c>
      <c r="Y38" s="44">
        <v>256.977689458947</v>
      </c>
    </row>
    <row r="39" spans="11:25" x14ac:dyDescent="0.25">
      <c r="X39" s="44">
        <v>14.478040727024601</v>
      </c>
      <c r="Y39" s="44">
        <v>302.06545629723303</v>
      </c>
    </row>
    <row r="40" spans="11:25" x14ac:dyDescent="0.25">
      <c r="X40" s="44">
        <v>15.1866362568882</v>
      </c>
      <c r="Y40" s="44">
        <v>252.83021708367201</v>
      </c>
    </row>
    <row r="41" spans="11:25" x14ac:dyDescent="0.25">
      <c r="X41" s="44">
        <v>15.862915123597499</v>
      </c>
      <c r="Y41" s="44">
        <v>295.93833739800698</v>
      </c>
    </row>
    <row r="42" spans="11:25" x14ac:dyDescent="0.25">
      <c r="X42" s="44">
        <v>16.306478888789599</v>
      </c>
      <c r="Y42" s="44">
        <v>270.32336735615502</v>
      </c>
    </row>
    <row r="43" spans="11:25" x14ac:dyDescent="0.25">
      <c r="X43" s="44">
        <v>17.009366312388</v>
      </c>
      <c r="Y43" s="44">
        <v>511.855297624424</v>
      </c>
    </row>
    <row r="44" spans="11:25" x14ac:dyDescent="0.25">
      <c r="X44" s="44">
        <v>17.211257640081602</v>
      </c>
      <c r="Y44" s="44">
        <v>350.72110318248906</v>
      </c>
    </row>
    <row r="45" spans="11:25" x14ac:dyDescent="0.25">
      <c r="X45" s="44">
        <v>17.805515410633401</v>
      </c>
      <c r="Y45" s="44">
        <v>448.85285882034196</v>
      </c>
    </row>
    <row r="46" spans="11:25" x14ac:dyDescent="0.25">
      <c r="X46" s="44">
        <v>18.371847369001198</v>
      </c>
      <c r="Y46" s="44">
        <v>338.73784361545199</v>
      </c>
    </row>
    <row r="47" spans="11:25" x14ac:dyDescent="0.25">
      <c r="X47" s="44">
        <v>18.7005464727679</v>
      </c>
      <c r="Y47" s="44">
        <v>456.560684069491</v>
      </c>
    </row>
    <row r="48" spans="11:25" x14ac:dyDescent="0.25">
      <c r="X48" s="44">
        <v>19.183803530747099</v>
      </c>
      <c r="Y48" s="44">
        <v>393.61093547707196</v>
      </c>
    </row>
    <row r="49" spans="24:25" x14ac:dyDescent="0.25">
      <c r="X49" s="44">
        <v>19.665479882376498</v>
      </c>
      <c r="Y49" s="44">
        <v>318.87363381808302</v>
      </c>
    </row>
    <row r="50" spans="24:25" x14ac:dyDescent="0.25">
      <c r="X50" s="44">
        <v>20.084893967222101</v>
      </c>
      <c r="Y50" s="44">
        <v>446.50438081474101</v>
      </c>
    </row>
    <row r="51" spans="24:25" x14ac:dyDescent="0.25">
      <c r="X51" s="44">
        <v>20.5873829524588</v>
      </c>
      <c r="Y51" s="44">
        <v>526.96986119892802</v>
      </c>
    </row>
    <row r="52" spans="24:25" x14ac:dyDescent="0.25">
      <c r="X52" s="44">
        <v>20.959727114885801</v>
      </c>
      <c r="Y52" s="44">
        <v>636.92680576882606</v>
      </c>
    </row>
    <row r="53" spans="24:25" x14ac:dyDescent="0.25">
      <c r="X53" s="44">
        <v>21.105064282059502</v>
      </c>
      <c r="Y53" s="44">
        <v>387.39349050070803</v>
      </c>
    </row>
    <row r="54" spans="24:25" x14ac:dyDescent="0.25">
      <c r="X54" s="44">
        <v>21.820246088379701</v>
      </c>
      <c r="Y54" s="44">
        <v>387.27305573118997</v>
      </c>
    </row>
    <row r="55" spans="24:25" x14ac:dyDescent="0.25">
      <c r="X55" s="44">
        <v>22.344601511457402</v>
      </c>
      <c r="Y55" s="44">
        <v>630.79968686959899</v>
      </c>
    </row>
    <row r="56" spans="24:25" x14ac:dyDescent="0.25">
      <c r="X56" s="44">
        <v>22.540170013750501</v>
      </c>
      <c r="Y56" s="44">
        <v>422.51528016138303</v>
      </c>
    </row>
    <row r="57" spans="24:25" x14ac:dyDescent="0.25">
      <c r="X57" s="44">
        <v>23.638936560985901</v>
      </c>
      <c r="Y57" s="44">
        <v>282.841056212929</v>
      </c>
    </row>
    <row r="58" spans="24:25" x14ac:dyDescent="0.25">
      <c r="X58" s="44">
        <v>23.912662210579899</v>
      </c>
      <c r="Y58" s="44">
        <v>324.05232890735596</v>
      </c>
    </row>
    <row r="59" spans="24:25" x14ac:dyDescent="0.25">
      <c r="X59" s="44">
        <v>24.406457310892801</v>
      </c>
      <c r="Y59" s="44">
        <v>339.68626742540602</v>
      </c>
    </row>
    <row r="60" spans="24:25" x14ac:dyDescent="0.25">
      <c r="X60" s="44">
        <v>24.738844729474</v>
      </c>
      <c r="Y60" s="44">
        <v>485.01339836810899</v>
      </c>
    </row>
    <row r="61" spans="24:25" x14ac:dyDescent="0.25">
      <c r="X61" s="44">
        <v>25.181618141491199</v>
      </c>
      <c r="Y61" s="44">
        <v>453.50465179297203</v>
      </c>
    </row>
    <row r="62" spans="24:25" x14ac:dyDescent="0.25">
      <c r="X62" s="44">
        <v>25.3948378646908</v>
      </c>
      <c r="Y62" s="44">
        <v>376.84792099479205</v>
      </c>
    </row>
    <row r="63" spans="24:25" x14ac:dyDescent="0.25">
      <c r="X63" s="44">
        <v>25.709837513424301</v>
      </c>
      <c r="Y63" s="44">
        <v>392.51196820522097</v>
      </c>
    </row>
    <row r="64" spans="24:25" x14ac:dyDescent="0.25">
      <c r="X64" s="44">
        <v>25.8555259486746</v>
      </c>
      <c r="Y64" s="44">
        <v>478.931442507452</v>
      </c>
    </row>
    <row r="65" spans="24:25" x14ac:dyDescent="0.25">
      <c r="X65" s="44">
        <v>26.749151938498901</v>
      </c>
      <c r="Y65" s="44">
        <v>142.828109475205</v>
      </c>
    </row>
    <row r="66" spans="24:25" x14ac:dyDescent="0.25">
      <c r="X66" s="44">
        <v>26.936114372885999</v>
      </c>
      <c r="Y66" s="44">
        <v>203.70035829343902</v>
      </c>
    </row>
    <row r="67" spans="24:25" x14ac:dyDescent="0.25">
      <c r="X67" s="44">
        <v>27.562688806592</v>
      </c>
      <c r="Y67" s="44">
        <v>209.488754403396</v>
      </c>
    </row>
    <row r="68" spans="24:25" x14ac:dyDescent="0.25">
      <c r="X68" s="44">
        <v>28.0583280643121</v>
      </c>
      <c r="Y68" s="44">
        <v>238.87483816577901</v>
      </c>
    </row>
    <row r="69" spans="24:25" x14ac:dyDescent="0.25">
      <c r="X69" s="44">
        <v>28.295258382762501</v>
      </c>
      <c r="Y69" s="44">
        <v>339.03140336615201</v>
      </c>
    </row>
    <row r="70" spans="24:25" x14ac:dyDescent="0.25">
      <c r="X70" s="44">
        <v>28.8453441925353</v>
      </c>
      <c r="Y70" s="44">
        <v>441.09987053262302</v>
      </c>
    </row>
    <row r="71" spans="24:25" x14ac:dyDescent="0.25">
      <c r="X71" s="44">
        <v>29.143746424593299</v>
      </c>
      <c r="Y71" s="44">
        <v>332.99461054406402</v>
      </c>
    </row>
    <row r="72" spans="24:25" x14ac:dyDescent="0.25">
      <c r="X72" s="44">
        <v>29.6719657965251</v>
      </c>
      <c r="Y72" s="44">
        <v>272.00192695631199</v>
      </c>
    </row>
    <row r="73" spans="24:25" x14ac:dyDescent="0.25">
      <c r="X73" s="44">
        <v>30.3379700719595</v>
      </c>
      <c r="Y73" s="44">
        <v>238.49095233794</v>
      </c>
    </row>
    <row r="74" spans="24:25" x14ac:dyDescent="0.25">
      <c r="X74" s="44">
        <v>30.869350856593499</v>
      </c>
      <c r="Y74" s="44">
        <v>201.073374883329</v>
      </c>
    </row>
    <row r="75" spans="24:25" x14ac:dyDescent="0.25">
      <c r="X75" s="44">
        <v>31.1933078413069</v>
      </c>
      <c r="Y75" s="44">
        <v>283.533556137657</v>
      </c>
    </row>
    <row r="76" spans="24:25" x14ac:dyDescent="0.25">
      <c r="X76" s="44">
        <v>31.20858800269</v>
      </c>
      <c r="Y76" s="44">
        <v>397.47990244783699</v>
      </c>
    </row>
    <row r="77" spans="24:25" x14ac:dyDescent="0.25">
      <c r="X77" s="44">
        <v>31.711252621966398</v>
      </c>
      <c r="Y77" s="44">
        <v>145.92177761719799</v>
      </c>
    </row>
    <row r="78" spans="24:25" x14ac:dyDescent="0.25">
      <c r="X78" s="44">
        <v>32.119865213420802</v>
      </c>
      <c r="Y78" s="44">
        <v>193.00424532562499</v>
      </c>
    </row>
    <row r="79" spans="24:25" x14ac:dyDescent="0.25">
      <c r="X79" s="44">
        <v>32.309725609450098</v>
      </c>
      <c r="Y79" s="44">
        <v>275.48700809923901</v>
      </c>
    </row>
    <row r="80" spans="24:25" x14ac:dyDescent="0.25">
      <c r="X80" s="44">
        <v>32.519783919952701</v>
      </c>
      <c r="Y80" s="44">
        <v>175.25517116791602</v>
      </c>
    </row>
    <row r="81" spans="24:25" x14ac:dyDescent="0.25">
      <c r="X81" s="44">
        <v>32.892391533437099</v>
      </c>
      <c r="Y81" s="44">
        <v>287.17670791557498</v>
      </c>
    </row>
    <row r="82" spans="24:25" x14ac:dyDescent="0.25">
      <c r="X82" s="44">
        <v>32.993117654734803</v>
      </c>
      <c r="Y82" s="44">
        <v>371.639117213139</v>
      </c>
    </row>
    <row r="83" spans="24:25" x14ac:dyDescent="0.25">
      <c r="X83" s="44">
        <v>33.102801112013701</v>
      </c>
      <c r="Y83" s="44">
        <v>522.897660554602</v>
      </c>
    </row>
    <row r="84" spans="24:25" x14ac:dyDescent="0.25">
      <c r="X84" s="44">
        <v>33.199048565322002</v>
      </c>
      <c r="Y84" s="44">
        <v>573.96200283021699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00B29-35AE-443E-A929-3489206ABC27}">
  <dimension ref="A1"/>
  <sheetViews>
    <sheetView topLeftCell="A2" workbookViewId="0">
      <selection activeCell="AD39" sqref="AD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33E6C-84B4-4ACA-9220-68B68C2C4ECF}">
  <dimension ref="A1:I59"/>
  <sheetViews>
    <sheetView workbookViewId="0">
      <selection activeCell="AD38" sqref="AD38"/>
    </sheetView>
  </sheetViews>
  <sheetFormatPr defaultRowHeight="15" x14ac:dyDescent="0.25"/>
  <sheetData>
    <row r="1" spans="1:9" ht="21" x14ac:dyDescent="0.25">
      <c r="A1" s="126" t="s">
        <v>174</v>
      </c>
      <c r="B1" s="126" t="s">
        <v>51</v>
      </c>
      <c r="C1" s="126" t="s">
        <v>175</v>
      </c>
      <c r="D1" s="126" t="s">
        <v>176</v>
      </c>
      <c r="E1" s="126" t="s">
        <v>177</v>
      </c>
      <c r="F1" s="126" t="s">
        <v>178</v>
      </c>
      <c r="G1" s="126" t="s">
        <v>179</v>
      </c>
      <c r="H1" s="126" t="s">
        <v>180</v>
      </c>
    </row>
    <row r="3" spans="1:9" x14ac:dyDescent="0.25">
      <c r="A3" s="125">
        <v>2.2999999999999998</v>
      </c>
      <c r="B3" s="125">
        <v>6.8</v>
      </c>
      <c r="C3" s="125">
        <v>2.58</v>
      </c>
      <c r="D3" s="125">
        <v>0.5</v>
      </c>
      <c r="E3" s="125">
        <v>1.46</v>
      </c>
      <c r="F3" s="125">
        <v>427.64</v>
      </c>
      <c r="G3" s="125">
        <v>86.49</v>
      </c>
      <c r="H3" s="125">
        <v>514.12</v>
      </c>
      <c r="I3" s="125"/>
    </row>
    <row r="4" spans="1:9" x14ac:dyDescent="0.25">
      <c r="A4" s="125">
        <v>3.3</v>
      </c>
      <c r="B4" s="125">
        <v>1.3</v>
      </c>
      <c r="C4" s="125">
        <v>3.37</v>
      </c>
      <c r="D4" s="125">
        <v>0.45</v>
      </c>
      <c r="E4" s="125">
        <v>1.67</v>
      </c>
      <c r="F4" s="125">
        <v>489.22</v>
      </c>
      <c r="G4" s="125">
        <v>104.56</v>
      </c>
      <c r="H4" s="125">
        <v>593.78</v>
      </c>
      <c r="I4" s="125"/>
    </row>
    <row r="5" spans="1:9" x14ac:dyDescent="0.25">
      <c r="A5" s="125">
        <v>4.3</v>
      </c>
      <c r="B5" s="125">
        <v>2</v>
      </c>
      <c r="C5" s="125">
        <v>1.25</v>
      </c>
      <c r="D5" s="125">
        <v>0.5</v>
      </c>
      <c r="E5" s="125">
        <v>0.69</v>
      </c>
      <c r="F5" s="125">
        <v>200.42</v>
      </c>
      <c r="G5" s="125">
        <v>131.74</v>
      </c>
      <c r="H5" s="125">
        <v>332.17</v>
      </c>
      <c r="I5" s="125"/>
    </row>
    <row r="6" spans="1:9" x14ac:dyDescent="0.25">
      <c r="A6" s="125">
        <v>5.3</v>
      </c>
      <c r="B6" s="125">
        <v>1.31</v>
      </c>
      <c r="C6" s="125">
        <v>3.94</v>
      </c>
      <c r="D6" s="125">
        <v>0.45</v>
      </c>
      <c r="E6" s="125">
        <v>1.6</v>
      </c>
      <c r="F6" s="125">
        <v>466.22</v>
      </c>
      <c r="G6" s="125">
        <v>174.39</v>
      </c>
      <c r="H6" s="125">
        <v>640.61</v>
      </c>
      <c r="I6" s="125"/>
    </row>
    <row r="7" spans="1:9" x14ac:dyDescent="0.25">
      <c r="A7" s="125">
        <v>6.3</v>
      </c>
      <c r="B7" s="125">
        <v>10.11</v>
      </c>
      <c r="C7" s="125">
        <v>7.31</v>
      </c>
      <c r="D7" s="125">
        <v>0.5</v>
      </c>
      <c r="E7" s="125">
        <v>4.12</v>
      </c>
      <c r="F7" s="125">
        <v>1204.1300000000001</v>
      </c>
      <c r="G7" s="125">
        <v>252.84</v>
      </c>
      <c r="H7" s="125">
        <v>1456.97</v>
      </c>
      <c r="I7" s="125"/>
    </row>
    <row r="8" spans="1:9" x14ac:dyDescent="0.25">
      <c r="A8" s="125">
        <v>7.3</v>
      </c>
      <c r="B8" s="125">
        <v>10.51</v>
      </c>
      <c r="C8" s="125">
        <v>11.61</v>
      </c>
      <c r="D8" s="125">
        <v>0.5</v>
      </c>
      <c r="E8" s="125">
        <v>5.53</v>
      </c>
      <c r="F8" s="125">
        <v>1615.34</v>
      </c>
      <c r="G8" s="125">
        <v>329.36</v>
      </c>
      <c r="H8" s="125">
        <v>1944.7</v>
      </c>
      <c r="I8" s="125"/>
    </row>
    <row r="9" spans="1:9" x14ac:dyDescent="0.25">
      <c r="A9" s="125">
        <v>8.3000000000000007</v>
      </c>
      <c r="B9" s="125">
        <v>17.309999999999999</v>
      </c>
      <c r="C9" s="125">
        <v>13.36</v>
      </c>
      <c r="D9" s="125">
        <v>0.4</v>
      </c>
      <c r="E9" s="125">
        <v>5.43</v>
      </c>
      <c r="F9" s="125">
        <v>1586.5</v>
      </c>
      <c r="G9" s="125">
        <v>599.58000000000004</v>
      </c>
      <c r="H9" s="125">
        <v>2186.08</v>
      </c>
      <c r="I9" s="125"/>
    </row>
    <row r="10" spans="1:9" x14ac:dyDescent="0.25">
      <c r="A10" s="125">
        <v>9.3000000000000007</v>
      </c>
      <c r="B10" s="125">
        <v>17.11</v>
      </c>
      <c r="C10" s="125">
        <v>13.31</v>
      </c>
      <c r="D10" s="125">
        <v>0.4</v>
      </c>
      <c r="E10" s="125">
        <v>5.33</v>
      </c>
      <c r="F10" s="125">
        <v>1556.36</v>
      </c>
      <c r="G10" s="125">
        <v>788.48</v>
      </c>
      <c r="H10" s="125">
        <v>2344.84</v>
      </c>
      <c r="I10" s="125"/>
    </row>
    <row r="11" spans="1:9" x14ac:dyDescent="0.25">
      <c r="A11" s="125">
        <v>10.3</v>
      </c>
      <c r="B11" s="125">
        <v>5.52</v>
      </c>
      <c r="C11" s="125">
        <v>11.28</v>
      </c>
      <c r="D11" s="125">
        <v>0.5</v>
      </c>
      <c r="E11" s="125">
        <v>6.04</v>
      </c>
      <c r="F11" s="125">
        <v>1764.7</v>
      </c>
      <c r="G11" s="125">
        <v>922.38</v>
      </c>
      <c r="H11" s="125">
        <v>2687.08</v>
      </c>
      <c r="I11" s="125"/>
    </row>
    <row r="12" spans="1:9" x14ac:dyDescent="0.25">
      <c r="A12" s="125">
        <v>11.3</v>
      </c>
      <c r="B12" s="125">
        <v>11.22</v>
      </c>
      <c r="C12" s="125">
        <v>8.3699999999999992</v>
      </c>
      <c r="D12" s="125">
        <v>0.5</v>
      </c>
      <c r="E12" s="125">
        <v>4.18</v>
      </c>
      <c r="F12" s="125">
        <v>1222.71</v>
      </c>
      <c r="G12" s="125">
        <v>1075.03</v>
      </c>
      <c r="H12" s="125">
        <v>2297.7399999999998</v>
      </c>
      <c r="I12" s="125"/>
    </row>
    <row r="13" spans="1:9" x14ac:dyDescent="0.25">
      <c r="A13" s="125">
        <v>12.3</v>
      </c>
      <c r="B13" s="125">
        <v>11.22</v>
      </c>
      <c r="C13" s="125">
        <v>13.57</v>
      </c>
      <c r="D13" s="125">
        <v>0.5</v>
      </c>
      <c r="E13" s="125">
        <v>6.79</v>
      </c>
      <c r="F13" s="125">
        <v>1982.99</v>
      </c>
      <c r="G13" s="125">
        <v>1075.03</v>
      </c>
      <c r="H13" s="125">
        <v>3058.03</v>
      </c>
      <c r="I13" s="125"/>
    </row>
    <row r="14" spans="1:9" x14ac:dyDescent="0.25">
      <c r="A14" s="125">
        <v>13.3</v>
      </c>
      <c r="B14" s="125">
        <v>15.92</v>
      </c>
      <c r="C14" s="125">
        <v>14.86</v>
      </c>
      <c r="D14" s="125">
        <v>0.4</v>
      </c>
      <c r="E14" s="125">
        <v>5.94</v>
      </c>
      <c r="F14" s="125">
        <v>1736.61</v>
      </c>
      <c r="G14" s="125">
        <v>1468.04</v>
      </c>
      <c r="H14" s="125">
        <v>3204.65</v>
      </c>
      <c r="I14" s="125"/>
    </row>
    <row r="15" spans="1:9" x14ac:dyDescent="0.25">
      <c r="A15" s="125">
        <v>14.3</v>
      </c>
      <c r="B15" s="125">
        <v>17.43</v>
      </c>
      <c r="C15" s="125">
        <v>16.670000000000002</v>
      </c>
      <c r="D15" s="125">
        <v>0.4</v>
      </c>
      <c r="E15" s="125">
        <v>6.67</v>
      </c>
      <c r="F15" s="125">
        <v>1949.16</v>
      </c>
      <c r="G15" s="125">
        <v>1908.84</v>
      </c>
      <c r="H15" s="125">
        <v>3858</v>
      </c>
      <c r="I15" s="125"/>
    </row>
    <row r="16" spans="1:9" x14ac:dyDescent="0.25">
      <c r="A16" s="125">
        <v>15.3</v>
      </c>
      <c r="B16" s="125">
        <v>17.43</v>
      </c>
      <c r="C16" s="125">
        <v>15.93</v>
      </c>
      <c r="D16" s="125">
        <v>0.4</v>
      </c>
      <c r="E16" s="125">
        <v>6.37</v>
      </c>
      <c r="F16" s="125">
        <v>1861.86</v>
      </c>
      <c r="G16" s="125">
        <v>1908.84</v>
      </c>
      <c r="H16" s="125">
        <v>3770.7</v>
      </c>
      <c r="I16" s="125"/>
    </row>
    <row r="17" spans="1:9" x14ac:dyDescent="0.25">
      <c r="A17" s="125">
        <v>16.3</v>
      </c>
      <c r="B17" s="125">
        <v>14.43</v>
      </c>
      <c r="C17" s="125">
        <v>15.93</v>
      </c>
      <c r="D17" s="125">
        <v>0.5</v>
      </c>
      <c r="E17" s="125">
        <v>7.96</v>
      </c>
      <c r="F17" s="125">
        <v>2327.3200000000002</v>
      </c>
      <c r="G17" s="125">
        <v>2118.9899999999998</v>
      </c>
      <c r="H17" s="125">
        <v>4446.3100000000004</v>
      </c>
      <c r="I17" s="125"/>
    </row>
    <row r="18" spans="1:9" x14ac:dyDescent="0.25">
      <c r="A18" s="125">
        <v>17.3</v>
      </c>
      <c r="B18" s="125">
        <v>14.43</v>
      </c>
      <c r="C18" s="125">
        <v>17.98</v>
      </c>
      <c r="D18" s="125">
        <v>0.5</v>
      </c>
      <c r="E18" s="125">
        <v>8.99</v>
      </c>
      <c r="F18" s="125">
        <v>2627.3</v>
      </c>
      <c r="G18" s="125">
        <v>2118.9899999999998</v>
      </c>
      <c r="H18" s="125">
        <v>4746.29</v>
      </c>
      <c r="I18" s="125"/>
    </row>
    <row r="19" spans="1:9" x14ac:dyDescent="0.25">
      <c r="A19" s="125">
        <v>18.3</v>
      </c>
      <c r="B19" s="125">
        <v>21.53</v>
      </c>
      <c r="C19" s="125">
        <v>21.58</v>
      </c>
      <c r="D19" s="125">
        <v>0.4</v>
      </c>
      <c r="E19" s="125">
        <v>8.6300000000000008</v>
      </c>
      <c r="F19" s="125">
        <v>2523</v>
      </c>
      <c r="G19" s="125">
        <v>2577.8200000000002</v>
      </c>
      <c r="H19" s="125">
        <v>5100.82</v>
      </c>
      <c r="I19" s="125"/>
    </row>
    <row r="20" spans="1:9" x14ac:dyDescent="0.25">
      <c r="A20" s="125">
        <v>19.3</v>
      </c>
      <c r="B20" s="125">
        <v>21.63</v>
      </c>
      <c r="C20" s="125">
        <v>19.07</v>
      </c>
      <c r="D20" s="125">
        <v>0.4</v>
      </c>
      <c r="E20" s="125">
        <v>7.63</v>
      </c>
      <c r="F20" s="125">
        <v>2228.98</v>
      </c>
      <c r="G20" s="125">
        <v>3035.53</v>
      </c>
      <c r="H20" s="125">
        <v>5264.52</v>
      </c>
      <c r="I20" s="125"/>
    </row>
    <row r="21" spans="1:9" x14ac:dyDescent="0.25">
      <c r="A21" s="125">
        <v>20.3</v>
      </c>
      <c r="B21" s="125">
        <v>14.04</v>
      </c>
      <c r="C21" s="125">
        <v>17.84</v>
      </c>
      <c r="D21" s="125">
        <v>0.5</v>
      </c>
      <c r="E21" s="125">
        <v>8.92</v>
      </c>
      <c r="F21" s="125">
        <v>2606.23</v>
      </c>
      <c r="G21" s="125">
        <v>3252.08</v>
      </c>
      <c r="H21" s="125">
        <v>5858.31</v>
      </c>
      <c r="I21" s="125"/>
    </row>
    <row r="22" spans="1:9" x14ac:dyDescent="0.25">
      <c r="A22" s="125">
        <v>21.3</v>
      </c>
      <c r="B22" s="125">
        <v>14.04</v>
      </c>
      <c r="C22" s="125">
        <v>15.79</v>
      </c>
      <c r="D22" s="125">
        <v>0.5</v>
      </c>
      <c r="E22" s="125">
        <v>7.89</v>
      </c>
      <c r="F22" s="125">
        <v>2307.12</v>
      </c>
      <c r="G22" s="125">
        <v>3252.08</v>
      </c>
      <c r="H22" s="125">
        <v>5559.21</v>
      </c>
      <c r="I22" s="125"/>
    </row>
    <row r="23" spans="1:9" x14ac:dyDescent="0.25">
      <c r="A23" s="125">
        <v>22.3</v>
      </c>
      <c r="B23" s="125">
        <v>17.54</v>
      </c>
      <c r="C23" s="125">
        <v>15.79</v>
      </c>
      <c r="D23" s="125">
        <v>0.5</v>
      </c>
      <c r="E23" s="125">
        <v>7.89</v>
      </c>
      <c r="F23" s="125">
        <v>2307.12</v>
      </c>
      <c r="G23" s="125">
        <v>3499.14</v>
      </c>
      <c r="H23" s="125">
        <v>5806.27</v>
      </c>
      <c r="I23" s="125"/>
    </row>
    <row r="24" spans="1:9" x14ac:dyDescent="0.25">
      <c r="A24" s="125">
        <v>23.3</v>
      </c>
      <c r="B24" s="125">
        <v>11.04</v>
      </c>
      <c r="C24" s="125">
        <v>14.29</v>
      </c>
      <c r="D24" s="125">
        <v>0.5</v>
      </c>
      <c r="E24" s="125">
        <v>7.15</v>
      </c>
      <c r="F24" s="125">
        <v>2088.39</v>
      </c>
      <c r="G24" s="125">
        <v>3673.75</v>
      </c>
      <c r="H24" s="125">
        <v>5762.14</v>
      </c>
      <c r="I24" s="125"/>
    </row>
    <row r="25" spans="1:9" x14ac:dyDescent="0.25">
      <c r="A25" s="125">
        <v>24.3</v>
      </c>
      <c r="B25" s="125">
        <v>11.04</v>
      </c>
      <c r="C25" s="125">
        <v>15.2</v>
      </c>
      <c r="D25" s="125">
        <v>0.5</v>
      </c>
      <c r="E25" s="125">
        <v>7.6</v>
      </c>
      <c r="F25" s="125">
        <v>2220.36</v>
      </c>
      <c r="G25" s="125">
        <v>3673.75</v>
      </c>
      <c r="H25" s="125">
        <v>5894.11</v>
      </c>
      <c r="I25" s="125"/>
    </row>
    <row r="26" spans="1:9" x14ac:dyDescent="0.25">
      <c r="A26" s="125">
        <v>25.3</v>
      </c>
      <c r="B26" s="125">
        <v>19.350000000000001</v>
      </c>
      <c r="C26" s="125">
        <v>15.2</v>
      </c>
      <c r="D26" s="125">
        <v>0.5</v>
      </c>
      <c r="E26" s="125">
        <v>7.6</v>
      </c>
      <c r="F26" s="125">
        <v>2220.36</v>
      </c>
      <c r="G26" s="125">
        <v>3946.25</v>
      </c>
      <c r="H26" s="125">
        <v>6166.61</v>
      </c>
      <c r="I26" s="125"/>
    </row>
    <row r="27" spans="1:9" x14ac:dyDescent="0.25">
      <c r="A27" s="125">
        <v>26.3</v>
      </c>
      <c r="B27" s="125">
        <v>19.350000000000001</v>
      </c>
      <c r="C27" s="125">
        <v>19.399999999999999</v>
      </c>
      <c r="D27" s="125">
        <v>0.5</v>
      </c>
      <c r="E27" s="125">
        <v>9.6999999999999993</v>
      </c>
      <c r="F27" s="125">
        <v>2834.52</v>
      </c>
      <c r="G27" s="125">
        <v>3946.25</v>
      </c>
      <c r="H27" s="125">
        <v>6780.77</v>
      </c>
      <c r="I27" s="125"/>
    </row>
    <row r="28" spans="1:9" x14ac:dyDescent="0.25">
      <c r="A28" s="125">
        <v>27.3</v>
      </c>
      <c r="B28" s="125">
        <v>19.45</v>
      </c>
      <c r="C28" s="125">
        <v>24.35</v>
      </c>
      <c r="D28" s="125">
        <v>0.5</v>
      </c>
      <c r="E28" s="125">
        <v>12.18</v>
      </c>
      <c r="F28" s="125">
        <v>3558.27</v>
      </c>
      <c r="G28" s="125">
        <v>4238.84</v>
      </c>
      <c r="H28" s="125">
        <v>7797.11</v>
      </c>
      <c r="I28" s="125"/>
    </row>
    <row r="29" spans="1:9" x14ac:dyDescent="0.25">
      <c r="A29" s="125">
        <v>28.3</v>
      </c>
      <c r="B29" s="125">
        <v>29.25</v>
      </c>
      <c r="C29" s="125">
        <v>24.35</v>
      </c>
      <c r="D29" s="125">
        <v>0.4</v>
      </c>
      <c r="E29" s="125">
        <v>9.74</v>
      </c>
      <c r="F29" s="125">
        <v>2846.62</v>
      </c>
      <c r="G29" s="125">
        <v>4880.1499999999996</v>
      </c>
      <c r="H29" s="125">
        <v>7726.77</v>
      </c>
      <c r="I29" s="125"/>
    </row>
    <row r="30" spans="1:9" x14ac:dyDescent="0.25">
      <c r="A30" s="125">
        <v>29.3</v>
      </c>
      <c r="B30" s="125">
        <v>29.25</v>
      </c>
      <c r="C30" s="125">
        <v>17.649999999999999</v>
      </c>
      <c r="D30" s="125">
        <v>0.4</v>
      </c>
      <c r="E30" s="125">
        <v>7.06</v>
      </c>
      <c r="F30" s="125">
        <v>2063.7600000000002</v>
      </c>
      <c r="G30" s="125">
        <v>4880.1499999999996</v>
      </c>
      <c r="H30" s="125">
        <v>6943.91</v>
      </c>
      <c r="I30" s="125"/>
    </row>
    <row r="31" spans="1:9" x14ac:dyDescent="0.25">
      <c r="A31" s="125">
        <v>30.3</v>
      </c>
      <c r="B31" s="125">
        <v>6.06</v>
      </c>
      <c r="C31" s="125">
        <v>13.06</v>
      </c>
      <c r="D31" s="125">
        <v>0.5</v>
      </c>
      <c r="E31" s="125">
        <v>6.53</v>
      </c>
      <c r="F31" s="125">
        <v>1907.96</v>
      </c>
      <c r="G31" s="125">
        <v>5039.7299999999996</v>
      </c>
      <c r="H31" s="125">
        <v>6947.69</v>
      </c>
      <c r="I31" s="125"/>
    </row>
    <row r="32" spans="1:9" x14ac:dyDescent="0.25">
      <c r="A32" s="125">
        <v>31.3</v>
      </c>
      <c r="B32" s="125">
        <v>20.059999999999999</v>
      </c>
      <c r="C32" s="125">
        <v>13.06</v>
      </c>
      <c r="D32" s="125">
        <v>0.5</v>
      </c>
      <c r="E32" s="125">
        <v>6.53</v>
      </c>
      <c r="F32" s="125">
        <v>1907.96</v>
      </c>
      <c r="G32" s="125">
        <v>5297.27</v>
      </c>
      <c r="H32" s="125">
        <v>7205.24</v>
      </c>
      <c r="I32" s="125"/>
    </row>
    <row r="33" spans="1:9" x14ac:dyDescent="0.25">
      <c r="A33" s="125">
        <v>32.299999999999997</v>
      </c>
      <c r="B33" s="125">
        <v>20.059999999999999</v>
      </c>
      <c r="C33" s="125">
        <v>37.21</v>
      </c>
      <c r="D33" s="125">
        <v>0.5</v>
      </c>
      <c r="E33" s="125">
        <v>18.61</v>
      </c>
      <c r="F33" s="125">
        <v>5437.28</v>
      </c>
      <c r="G33" s="125">
        <v>5297.27</v>
      </c>
      <c r="H33" s="125">
        <v>10734.55</v>
      </c>
      <c r="I33" s="125"/>
    </row>
    <row r="34" spans="1:9" x14ac:dyDescent="0.25">
      <c r="A34" s="124"/>
      <c r="B34" s="124"/>
      <c r="C34" s="124"/>
      <c r="D34" s="124"/>
      <c r="E34" s="124"/>
      <c r="F34" s="124"/>
      <c r="G34" s="124"/>
      <c r="H34" s="124"/>
    </row>
    <row r="35" spans="1:9" x14ac:dyDescent="0.25">
      <c r="A35" s="124"/>
      <c r="B35" s="124"/>
      <c r="C35" s="124"/>
      <c r="D35" s="124"/>
      <c r="E35" s="124"/>
      <c r="F35" s="124"/>
      <c r="G35" s="124"/>
      <c r="H35" s="124"/>
    </row>
    <row r="36" spans="1:9" x14ac:dyDescent="0.25">
      <c r="A36" s="124"/>
      <c r="B36" s="124"/>
      <c r="C36" s="124"/>
      <c r="D36" s="124"/>
      <c r="E36" s="124"/>
      <c r="F36" s="124"/>
      <c r="G36" s="124"/>
      <c r="H36" s="124"/>
    </row>
    <row r="37" spans="1:9" x14ac:dyDescent="0.25">
      <c r="A37" s="124"/>
      <c r="B37" s="124"/>
      <c r="C37" s="124"/>
      <c r="D37" s="124"/>
      <c r="E37" s="124"/>
      <c r="F37" s="124"/>
      <c r="G37" s="124"/>
      <c r="H37" s="124"/>
    </row>
    <row r="38" spans="1:9" x14ac:dyDescent="0.25">
      <c r="A38" s="124"/>
      <c r="B38" s="124"/>
      <c r="C38" s="124"/>
      <c r="D38" s="124"/>
      <c r="E38" s="124"/>
      <c r="F38" s="124"/>
      <c r="G38" s="124"/>
      <c r="H38" s="124"/>
    </row>
    <row r="39" spans="1:9" x14ac:dyDescent="0.25">
      <c r="A39" s="124"/>
      <c r="B39" s="124"/>
      <c r="C39" s="124"/>
      <c r="D39" s="124"/>
      <c r="E39" s="124"/>
      <c r="F39" s="124"/>
      <c r="G39" s="124"/>
      <c r="H39" s="124"/>
    </row>
    <row r="40" spans="1:9" x14ac:dyDescent="0.25">
      <c r="A40" s="124"/>
      <c r="B40" s="124"/>
      <c r="C40" s="124"/>
      <c r="D40" s="124"/>
      <c r="E40" s="124"/>
      <c r="F40" s="124"/>
      <c r="G40" s="124"/>
      <c r="H40" s="124"/>
    </row>
    <row r="41" spans="1:9" x14ac:dyDescent="0.25">
      <c r="A41" s="124"/>
      <c r="B41" s="124"/>
      <c r="C41" s="124"/>
      <c r="D41" s="124"/>
      <c r="E41" s="124"/>
      <c r="F41" s="124"/>
      <c r="G41" s="124"/>
      <c r="H41" s="124"/>
    </row>
    <row r="42" spans="1:9" x14ac:dyDescent="0.25">
      <c r="A42" s="124"/>
      <c r="B42" s="124"/>
      <c r="C42" s="124"/>
      <c r="D42" s="124"/>
      <c r="E42" s="124"/>
      <c r="F42" s="124"/>
      <c r="G42" s="124"/>
      <c r="H42" s="124"/>
    </row>
    <row r="43" spans="1:9" x14ac:dyDescent="0.25">
      <c r="A43" s="124"/>
      <c r="B43" s="124"/>
      <c r="C43" s="124"/>
      <c r="D43" s="124"/>
      <c r="E43" s="124"/>
      <c r="F43" s="124"/>
      <c r="G43" s="124"/>
      <c r="H43" s="124"/>
    </row>
    <row r="44" spans="1:9" x14ac:dyDescent="0.25">
      <c r="A44" s="124"/>
      <c r="B44" s="124"/>
      <c r="C44" s="124"/>
      <c r="D44" s="124"/>
      <c r="E44" s="124"/>
      <c r="F44" s="124"/>
      <c r="G44" s="124"/>
      <c r="H44" s="124"/>
    </row>
    <row r="45" spans="1:9" x14ac:dyDescent="0.25">
      <c r="A45" s="124"/>
      <c r="B45" s="124"/>
      <c r="C45" s="124"/>
      <c r="D45" s="124"/>
      <c r="E45" s="124"/>
      <c r="F45" s="124"/>
      <c r="G45" s="124"/>
      <c r="H45" s="124"/>
    </row>
    <row r="46" spans="1:9" x14ac:dyDescent="0.25">
      <c r="A46" s="124"/>
      <c r="B46" s="124"/>
      <c r="C46" s="124"/>
      <c r="D46" s="124"/>
      <c r="E46" s="124"/>
      <c r="F46" s="124"/>
      <c r="G46" s="124"/>
      <c r="H46" s="124"/>
    </row>
    <row r="47" spans="1:9" x14ac:dyDescent="0.25">
      <c r="A47" s="124"/>
      <c r="B47" s="124"/>
      <c r="C47" s="124"/>
      <c r="D47" s="124"/>
      <c r="E47" s="124"/>
      <c r="F47" s="124"/>
      <c r="G47" s="124"/>
      <c r="H47" s="124"/>
    </row>
    <row r="48" spans="1:9" x14ac:dyDescent="0.25">
      <c r="A48" s="124"/>
      <c r="B48" s="124"/>
      <c r="C48" s="124"/>
      <c r="D48" s="124"/>
      <c r="E48" s="124"/>
      <c r="F48" s="124"/>
      <c r="G48" s="124"/>
      <c r="H48" s="124"/>
    </row>
    <row r="49" spans="1:8" x14ac:dyDescent="0.25">
      <c r="A49" s="124"/>
      <c r="B49" s="124"/>
      <c r="C49" s="124"/>
      <c r="D49" s="124"/>
      <c r="E49" s="124"/>
      <c r="F49" s="124"/>
      <c r="G49" s="124"/>
      <c r="H49" s="124"/>
    </row>
    <row r="50" spans="1:8" x14ac:dyDescent="0.25">
      <c r="A50" s="124"/>
      <c r="B50" s="124"/>
      <c r="C50" s="124"/>
      <c r="D50" s="124"/>
      <c r="E50" s="124"/>
      <c r="F50" s="124"/>
      <c r="G50" s="124"/>
      <c r="H50" s="124"/>
    </row>
    <row r="51" spans="1:8" x14ac:dyDescent="0.25">
      <c r="A51" s="124"/>
      <c r="B51" s="124"/>
      <c r="C51" s="124"/>
      <c r="D51" s="124"/>
      <c r="E51" s="124"/>
      <c r="F51" s="124"/>
      <c r="G51" s="124"/>
      <c r="H51" s="124"/>
    </row>
    <row r="52" spans="1:8" x14ac:dyDescent="0.25">
      <c r="A52" s="124"/>
      <c r="B52" s="124"/>
      <c r="C52" s="124"/>
      <c r="D52" s="124"/>
      <c r="E52" s="124"/>
      <c r="F52" s="124"/>
      <c r="G52" s="124"/>
      <c r="H52" s="124"/>
    </row>
    <row r="53" spans="1:8" x14ac:dyDescent="0.25">
      <c r="A53" s="124"/>
      <c r="B53" s="124"/>
      <c r="C53" s="124"/>
      <c r="D53" s="124"/>
      <c r="E53" s="124"/>
      <c r="F53" s="124"/>
      <c r="G53" s="124"/>
      <c r="H53" s="124"/>
    </row>
    <row r="54" spans="1:8" x14ac:dyDescent="0.25">
      <c r="A54" s="124"/>
      <c r="B54" s="124"/>
      <c r="C54" s="124"/>
      <c r="D54" s="124"/>
      <c r="E54" s="124"/>
      <c r="F54" s="124"/>
      <c r="G54" s="124"/>
      <c r="H54" s="124"/>
    </row>
    <row r="55" spans="1:8" x14ac:dyDescent="0.25">
      <c r="A55" s="124"/>
      <c r="B55" s="124"/>
      <c r="C55" s="124"/>
      <c r="D55" s="124"/>
      <c r="E55" s="124"/>
      <c r="F55" s="124"/>
      <c r="G55" s="124"/>
      <c r="H55" s="124"/>
    </row>
    <row r="56" spans="1:8" x14ac:dyDescent="0.25">
      <c r="A56" s="124"/>
      <c r="B56" s="124"/>
      <c r="C56" s="124"/>
      <c r="D56" s="124"/>
      <c r="E56" s="124"/>
      <c r="F56" s="124"/>
      <c r="G56" s="124"/>
      <c r="H56" s="124"/>
    </row>
    <row r="57" spans="1:8" x14ac:dyDescent="0.25">
      <c r="A57" s="124"/>
      <c r="B57" s="124"/>
      <c r="C57" s="124"/>
      <c r="D57" s="124"/>
      <c r="E57" s="124"/>
      <c r="F57" s="124"/>
      <c r="G57" s="124"/>
      <c r="H57" s="124"/>
    </row>
    <row r="58" spans="1:8" x14ac:dyDescent="0.25">
      <c r="A58" s="124"/>
      <c r="B58" s="124"/>
      <c r="C58" s="124"/>
      <c r="D58" s="124"/>
      <c r="E58" s="124"/>
      <c r="F58" s="124"/>
      <c r="G58" s="124"/>
      <c r="H58" s="124"/>
    </row>
    <row r="59" spans="1:8" x14ac:dyDescent="0.25">
      <c r="A59" s="124"/>
      <c r="B59" s="124"/>
      <c r="C59" s="124"/>
      <c r="D59" s="124"/>
      <c r="E59" s="124"/>
      <c r="F59" s="124"/>
      <c r="G59" s="124"/>
      <c r="H59" s="124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8C86-8C73-4D9D-B92F-E4AECD7B375F}">
  <dimension ref="A1:W59"/>
  <sheetViews>
    <sheetView workbookViewId="0">
      <selection activeCell="AD38" sqref="AD38"/>
    </sheetView>
  </sheetViews>
  <sheetFormatPr defaultRowHeight="15" x14ac:dyDescent="0.25"/>
  <cols>
    <col min="1" max="23" width="9.140625" style="153"/>
  </cols>
  <sheetData>
    <row r="1" spans="1:9" ht="21" x14ac:dyDescent="0.25">
      <c r="A1" s="236" t="s">
        <v>174</v>
      </c>
      <c r="B1" s="236" t="s">
        <v>51</v>
      </c>
      <c r="C1" s="236" t="s">
        <v>175</v>
      </c>
      <c r="D1" s="236" t="s">
        <v>176</v>
      </c>
      <c r="E1" s="236" t="s">
        <v>177</v>
      </c>
      <c r="F1" s="236" t="s">
        <v>178</v>
      </c>
      <c r="G1" s="236" t="s">
        <v>179</v>
      </c>
      <c r="H1" s="236" t="s">
        <v>180</v>
      </c>
    </row>
    <row r="3" spans="1:9" x14ac:dyDescent="0.25">
      <c r="A3" s="125">
        <v>2.2999999999999998</v>
      </c>
      <c r="B3" s="125">
        <v>6.8</v>
      </c>
      <c r="C3" s="125">
        <v>2.68</v>
      </c>
      <c r="D3" s="125">
        <v>0.5</v>
      </c>
      <c r="E3" s="125">
        <v>1.48</v>
      </c>
      <c r="F3" s="125">
        <v>432.75</v>
      </c>
      <c r="G3" s="125">
        <v>85.99</v>
      </c>
      <c r="H3" s="125">
        <v>518.74</v>
      </c>
      <c r="I3" s="125">
        <v>518.74</v>
      </c>
    </row>
    <row r="4" spans="1:9" x14ac:dyDescent="0.25">
      <c r="A4" s="125">
        <v>3.3</v>
      </c>
      <c r="B4" s="125">
        <v>1.3</v>
      </c>
      <c r="C4" s="125">
        <v>3.33</v>
      </c>
      <c r="D4" s="125">
        <v>0.5</v>
      </c>
      <c r="E4" s="125">
        <v>1.84</v>
      </c>
      <c r="F4" s="125">
        <v>537.57000000000005</v>
      </c>
      <c r="G4" s="125">
        <v>98.04</v>
      </c>
      <c r="H4" s="125">
        <v>635.61</v>
      </c>
      <c r="I4" s="125">
        <v>635.61</v>
      </c>
    </row>
    <row r="5" spans="1:9" x14ac:dyDescent="0.25">
      <c r="A5" s="125">
        <v>4.3</v>
      </c>
      <c r="B5" s="125">
        <v>1.9</v>
      </c>
      <c r="C5" s="125">
        <v>1.18</v>
      </c>
      <c r="D5" s="125">
        <v>0.5</v>
      </c>
      <c r="E5" s="125">
        <v>0.64</v>
      </c>
      <c r="F5" s="125">
        <v>187.55</v>
      </c>
      <c r="G5" s="125">
        <v>123.87</v>
      </c>
      <c r="H5" s="125">
        <v>311.41000000000003</v>
      </c>
      <c r="I5" s="125">
        <v>311.41000000000003</v>
      </c>
    </row>
    <row r="6" spans="1:9" x14ac:dyDescent="0.25">
      <c r="A6" s="125">
        <v>5.3</v>
      </c>
      <c r="B6" s="125">
        <v>1.1100000000000001</v>
      </c>
      <c r="C6" s="125">
        <v>3.31</v>
      </c>
      <c r="D6" s="125">
        <v>0.45</v>
      </c>
      <c r="E6" s="125">
        <v>1.34</v>
      </c>
      <c r="F6" s="125">
        <v>391.26</v>
      </c>
      <c r="G6" s="125">
        <v>163.30000000000001</v>
      </c>
      <c r="H6" s="125">
        <v>554.55999999999995</v>
      </c>
      <c r="I6" s="125">
        <v>554.55999999999995</v>
      </c>
    </row>
    <row r="7" spans="1:9" x14ac:dyDescent="0.25">
      <c r="A7" s="125">
        <v>6.3</v>
      </c>
      <c r="B7" s="125">
        <v>8.41</v>
      </c>
      <c r="C7" s="125">
        <v>6.01</v>
      </c>
      <c r="D7" s="125">
        <v>0.5</v>
      </c>
      <c r="E7" s="125">
        <v>3.4</v>
      </c>
      <c r="F7" s="125">
        <v>994.69</v>
      </c>
      <c r="G7" s="125">
        <v>228.55</v>
      </c>
      <c r="H7" s="125">
        <v>1223.24</v>
      </c>
      <c r="I7" s="125">
        <v>1223.24</v>
      </c>
    </row>
    <row r="8" spans="1:9" x14ac:dyDescent="0.25">
      <c r="A8" s="125">
        <v>7.3</v>
      </c>
      <c r="B8" s="125">
        <v>8.51</v>
      </c>
      <c r="C8" s="125">
        <v>9.2799999999999994</v>
      </c>
      <c r="D8" s="125">
        <v>0.5</v>
      </c>
      <c r="E8" s="125">
        <v>4.46</v>
      </c>
      <c r="F8" s="125">
        <v>1304</v>
      </c>
      <c r="G8" s="125">
        <v>290.52</v>
      </c>
      <c r="H8" s="125">
        <v>1594.52</v>
      </c>
      <c r="I8" s="125">
        <v>1594.52</v>
      </c>
    </row>
    <row r="9" spans="1:9" x14ac:dyDescent="0.25">
      <c r="A9" s="125">
        <v>8.3000000000000007</v>
      </c>
      <c r="B9" s="125">
        <v>13.51</v>
      </c>
      <c r="C9" s="125">
        <v>10.46</v>
      </c>
      <c r="D9" s="125">
        <v>0.4</v>
      </c>
      <c r="E9" s="125">
        <v>4.25</v>
      </c>
      <c r="F9" s="125">
        <v>1240.77</v>
      </c>
      <c r="G9" s="125">
        <v>501.88</v>
      </c>
      <c r="H9" s="125">
        <v>1742.66</v>
      </c>
      <c r="I9" s="125">
        <v>1742.66</v>
      </c>
    </row>
    <row r="10" spans="1:9" x14ac:dyDescent="0.25">
      <c r="A10" s="125">
        <v>9.3000000000000007</v>
      </c>
      <c r="B10" s="125">
        <v>13.11</v>
      </c>
      <c r="C10" s="125">
        <v>10.28</v>
      </c>
      <c r="D10" s="125">
        <v>0.4</v>
      </c>
      <c r="E10" s="125">
        <v>4.1100000000000003</v>
      </c>
      <c r="F10" s="125">
        <v>1201.77</v>
      </c>
      <c r="G10" s="125">
        <v>646.63</v>
      </c>
      <c r="H10" s="125">
        <v>1848.4</v>
      </c>
      <c r="I10" s="125">
        <v>1848.4</v>
      </c>
    </row>
    <row r="11" spans="1:9" x14ac:dyDescent="0.25">
      <c r="A11" s="125">
        <v>10.3</v>
      </c>
      <c r="B11" s="125">
        <v>4.22</v>
      </c>
      <c r="C11" s="125">
        <v>8.58</v>
      </c>
      <c r="D11" s="125">
        <v>0.5</v>
      </c>
      <c r="E11" s="125">
        <v>4.59</v>
      </c>
      <c r="F11" s="125">
        <v>1341.43</v>
      </c>
      <c r="G11" s="125">
        <v>748.98</v>
      </c>
      <c r="H11" s="125">
        <v>2090.4</v>
      </c>
      <c r="I11" s="125">
        <v>2090.4</v>
      </c>
    </row>
    <row r="12" spans="1:9" x14ac:dyDescent="0.25">
      <c r="A12" s="125">
        <v>11.3</v>
      </c>
      <c r="B12" s="125">
        <v>8.42</v>
      </c>
      <c r="C12" s="125">
        <v>6.32</v>
      </c>
      <c r="D12" s="125">
        <v>0.5</v>
      </c>
      <c r="E12" s="125">
        <v>3.16</v>
      </c>
      <c r="F12" s="125">
        <v>923.16</v>
      </c>
      <c r="G12" s="125">
        <v>863.53</v>
      </c>
      <c r="H12" s="125">
        <v>1786.69</v>
      </c>
      <c r="I12" s="125">
        <v>1786.69</v>
      </c>
    </row>
    <row r="13" spans="1:9" x14ac:dyDescent="0.25">
      <c r="A13" s="125">
        <v>12.3</v>
      </c>
      <c r="B13" s="125">
        <v>8.42</v>
      </c>
      <c r="C13" s="125">
        <v>10.07</v>
      </c>
      <c r="D13" s="125">
        <v>0.5</v>
      </c>
      <c r="E13" s="125">
        <v>5.04</v>
      </c>
      <c r="F13" s="125">
        <v>1471.56</v>
      </c>
      <c r="G13" s="125">
        <v>863.53</v>
      </c>
      <c r="H13" s="125">
        <v>2335.09</v>
      </c>
      <c r="I13" s="125">
        <v>2335.09</v>
      </c>
    </row>
    <row r="14" spans="1:9" x14ac:dyDescent="0.25">
      <c r="A14" s="125">
        <v>13.3</v>
      </c>
      <c r="B14" s="125">
        <v>11.72</v>
      </c>
      <c r="C14" s="125">
        <v>10.92</v>
      </c>
      <c r="D14" s="125">
        <v>0.5</v>
      </c>
      <c r="E14" s="125">
        <v>5.46</v>
      </c>
      <c r="F14" s="125">
        <v>1596.01</v>
      </c>
      <c r="G14" s="125">
        <v>1044.3699999999999</v>
      </c>
      <c r="H14" s="125">
        <v>2640.37</v>
      </c>
      <c r="I14" s="125">
        <v>2640.37</v>
      </c>
    </row>
    <row r="15" spans="1:9" x14ac:dyDescent="0.25">
      <c r="A15" s="125">
        <v>14.3</v>
      </c>
      <c r="B15" s="125">
        <v>12.63</v>
      </c>
      <c r="C15" s="125">
        <v>12.17</v>
      </c>
      <c r="D15" s="125">
        <v>0.5</v>
      </c>
      <c r="E15" s="125">
        <v>6.09</v>
      </c>
      <c r="F15" s="125">
        <v>1778.9</v>
      </c>
      <c r="G15" s="125">
        <v>1243.98</v>
      </c>
      <c r="H15" s="125">
        <v>3022.88</v>
      </c>
      <c r="I15" s="125">
        <v>3022.88</v>
      </c>
    </row>
    <row r="16" spans="1:9" x14ac:dyDescent="0.25">
      <c r="A16" s="125">
        <v>15.3</v>
      </c>
      <c r="B16" s="125">
        <v>12.63</v>
      </c>
      <c r="C16" s="125">
        <v>11.53</v>
      </c>
      <c r="D16" s="125">
        <v>0.5</v>
      </c>
      <c r="E16" s="125">
        <v>5.76</v>
      </c>
      <c r="F16" s="125">
        <v>1684.38</v>
      </c>
      <c r="G16" s="125">
        <v>1243.98</v>
      </c>
      <c r="H16" s="125">
        <v>2928.36</v>
      </c>
      <c r="I16" s="125">
        <v>2928.36</v>
      </c>
    </row>
    <row r="17" spans="1:9" x14ac:dyDescent="0.25">
      <c r="A17" s="125">
        <v>16.3</v>
      </c>
      <c r="B17" s="125">
        <v>10.43</v>
      </c>
      <c r="C17" s="125">
        <v>11.53</v>
      </c>
      <c r="D17" s="125">
        <v>0.5</v>
      </c>
      <c r="E17" s="125">
        <v>5.76</v>
      </c>
      <c r="F17" s="125">
        <v>1684.38</v>
      </c>
      <c r="G17" s="125">
        <v>1395.87</v>
      </c>
      <c r="H17" s="125">
        <v>3080.25</v>
      </c>
      <c r="I17" s="125">
        <v>3080.25</v>
      </c>
    </row>
    <row r="18" spans="1:9" x14ac:dyDescent="0.25">
      <c r="A18" s="125">
        <v>17.3</v>
      </c>
      <c r="B18" s="125">
        <v>10.43</v>
      </c>
      <c r="C18" s="125">
        <v>12.88</v>
      </c>
      <c r="D18" s="125">
        <v>0.5</v>
      </c>
      <c r="E18" s="125">
        <v>6.44</v>
      </c>
      <c r="F18" s="125">
        <v>1882.07</v>
      </c>
      <c r="G18" s="125">
        <v>1395.87</v>
      </c>
      <c r="H18" s="125">
        <v>3277.94</v>
      </c>
      <c r="I18" s="125">
        <v>3277.94</v>
      </c>
    </row>
    <row r="19" spans="1:9" x14ac:dyDescent="0.25">
      <c r="A19" s="125">
        <v>18.3</v>
      </c>
      <c r="B19" s="125">
        <v>15.33</v>
      </c>
      <c r="C19" s="125">
        <v>15.33</v>
      </c>
      <c r="D19" s="125">
        <v>0.5</v>
      </c>
      <c r="E19" s="125">
        <v>7.67</v>
      </c>
      <c r="F19" s="125">
        <v>2240.48</v>
      </c>
      <c r="G19" s="125">
        <v>1600.06</v>
      </c>
      <c r="H19" s="125">
        <v>3840.54</v>
      </c>
      <c r="I19" s="125">
        <v>3840.54</v>
      </c>
    </row>
    <row r="20" spans="1:9" x14ac:dyDescent="0.25">
      <c r="A20" s="125">
        <v>19.3</v>
      </c>
      <c r="B20" s="125">
        <v>15.33</v>
      </c>
      <c r="C20" s="125">
        <v>13.5</v>
      </c>
      <c r="D20" s="125">
        <v>0.5</v>
      </c>
      <c r="E20" s="125">
        <v>6.75</v>
      </c>
      <c r="F20" s="125">
        <v>1972.81</v>
      </c>
      <c r="G20" s="125">
        <v>1802.82</v>
      </c>
      <c r="H20" s="125">
        <v>3775.64</v>
      </c>
      <c r="I20" s="125">
        <v>3775.64</v>
      </c>
    </row>
    <row r="21" spans="1:9" x14ac:dyDescent="0.25">
      <c r="A21" s="125">
        <v>20.3</v>
      </c>
      <c r="B21" s="125">
        <v>9.84</v>
      </c>
      <c r="C21" s="125">
        <v>12.59</v>
      </c>
      <c r="D21" s="125">
        <v>0.5</v>
      </c>
      <c r="E21" s="125">
        <v>6.29</v>
      </c>
      <c r="F21" s="125">
        <v>1839.08</v>
      </c>
      <c r="G21" s="125">
        <v>1954.58</v>
      </c>
      <c r="H21" s="125">
        <v>3793.66</v>
      </c>
      <c r="I21" s="125">
        <v>3793.66</v>
      </c>
    </row>
    <row r="22" spans="1:9" x14ac:dyDescent="0.25">
      <c r="A22" s="125">
        <v>21.3</v>
      </c>
      <c r="B22" s="125">
        <v>9.84</v>
      </c>
      <c r="C22" s="125">
        <v>11.04</v>
      </c>
      <c r="D22" s="125">
        <v>0.5</v>
      </c>
      <c r="E22" s="125">
        <v>5.52</v>
      </c>
      <c r="F22" s="125">
        <v>1613.04</v>
      </c>
      <c r="G22" s="125">
        <v>1954.58</v>
      </c>
      <c r="H22" s="125">
        <v>3567.62</v>
      </c>
      <c r="I22" s="125">
        <v>3567.62</v>
      </c>
    </row>
    <row r="23" spans="1:9" x14ac:dyDescent="0.25">
      <c r="A23" s="125">
        <v>22.3</v>
      </c>
      <c r="B23" s="125">
        <v>12.24</v>
      </c>
      <c r="C23" s="125">
        <v>11.04</v>
      </c>
      <c r="D23" s="125">
        <v>0.5</v>
      </c>
      <c r="E23" s="125">
        <v>5.52</v>
      </c>
      <c r="F23" s="125">
        <v>1613.04</v>
      </c>
      <c r="G23" s="125">
        <v>2126.9899999999998</v>
      </c>
      <c r="H23" s="125">
        <v>3740.03</v>
      </c>
      <c r="I23" s="125">
        <v>3740.03</v>
      </c>
    </row>
    <row r="24" spans="1:9" x14ac:dyDescent="0.25">
      <c r="A24" s="125">
        <v>23.3</v>
      </c>
      <c r="B24" s="125">
        <v>7.64</v>
      </c>
      <c r="C24" s="125">
        <v>9.94</v>
      </c>
      <c r="D24" s="125">
        <v>0.5</v>
      </c>
      <c r="E24" s="125">
        <v>4.97</v>
      </c>
      <c r="F24" s="125">
        <v>1452.76</v>
      </c>
      <c r="G24" s="125">
        <v>2328.4</v>
      </c>
      <c r="H24" s="125">
        <v>3781.16</v>
      </c>
      <c r="I24" s="125">
        <v>3781.16</v>
      </c>
    </row>
    <row r="25" spans="1:9" x14ac:dyDescent="0.25">
      <c r="A25" s="125">
        <v>24.3</v>
      </c>
      <c r="B25" s="125">
        <v>7.64</v>
      </c>
      <c r="C25" s="125">
        <v>10.45</v>
      </c>
      <c r="D25" s="125">
        <v>0.5</v>
      </c>
      <c r="E25" s="125">
        <v>5.22</v>
      </c>
      <c r="F25" s="125">
        <v>1526.27</v>
      </c>
      <c r="G25" s="125">
        <v>2328.4</v>
      </c>
      <c r="H25" s="125">
        <v>3854.68</v>
      </c>
      <c r="I25" s="125">
        <v>3854.68</v>
      </c>
    </row>
    <row r="26" spans="1:9" x14ac:dyDescent="0.25">
      <c r="A26" s="125">
        <v>25.3</v>
      </c>
      <c r="B26" s="125">
        <v>13.25</v>
      </c>
      <c r="C26" s="125">
        <v>10.45</v>
      </c>
      <c r="D26" s="125">
        <v>0.5</v>
      </c>
      <c r="E26" s="125">
        <v>5.22</v>
      </c>
      <c r="F26" s="125">
        <v>1526.27</v>
      </c>
      <c r="G26" s="125">
        <v>2514.9899999999998</v>
      </c>
      <c r="H26" s="125">
        <v>4041.26</v>
      </c>
      <c r="I26" s="125">
        <v>4041.26</v>
      </c>
    </row>
    <row r="27" spans="1:9" x14ac:dyDescent="0.25">
      <c r="A27" s="125">
        <v>26.3</v>
      </c>
      <c r="B27" s="125">
        <v>13.25</v>
      </c>
      <c r="C27" s="125">
        <v>13.25</v>
      </c>
      <c r="D27" s="125">
        <v>0.5</v>
      </c>
      <c r="E27" s="125">
        <v>6.62</v>
      </c>
      <c r="F27" s="125">
        <v>1935.86</v>
      </c>
      <c r="G27" s="125">
        <v>2514.9899999999998</v>
      </c>
      <c r="H27" s="125">
        <v>4450.8500000000004</v>
      </c>
      <c r="I27" s="125">
        <v>4450.8500000000004</v>
      </c>
    </row>
    <row r="28" spans="1:9" x14ac:dyDescent="0.25">
      <c r="A28" s="125">
        <v>27.3</v>
      </c>
      <c r="B28" s="125">
        <v>13.25</v>
      </c>
      <c r="C28" s="125">
        <v>16.55</v>
      </c>
      <c r="D28" s="125">
        <v>0.5</v>
      </c>
      <c r="E28" s="125">
        <v>8.2799999999999994</v>
      </c>
      <c r="F28" s="125">
        <v>2418.5100000000002</v>
      </c>
      <c r="G28" s="125">
        <v>2714.31</v>
      </c>
      <c r="H28" s="125">
        <v>5132.82</v>
      </c>
      <c r="I28" s="125">
        <v>5132.82</v>
      </c>
    </row>
    <row r="29" spans="1:9" x14ac:dyDescent="0.25">
      <c r="A29" s="125">
        <v>28.3</v>
      </c>
      <c r="B29" s="125">
        <v>19.850000000000001</v>
      </c>
      <c r="C29" s="125">
        <v>16.55</v>
      </c>
      <c r="D29" s="125">
        <v>0.5</v>
      </c>
      <c r="E29" s="125">
        <v>8.2799999999999994</v>
      </c>
      <c r="F29" s="125">
        <v>2418.5100000000002</v>
      </c>
      <c r="G29" s="125">
        <v>2986.33</v>
      </c>
      <c r="H29" s="125">
        <v>5404.84</v>
      </c>
      <c r="I29" s="125">
        <v>5404.84</v>
      </c>
    </row>
    <row r="30" spans="1:9" x14ac:dyDescent="0.25">
      <c r="A30" s="125">
        <v>29.3</v>
      </c>
      <c r="B30" s="125">
        <v>19.850000000000001</v>
      </c>
      <c r="C30" s="125">
        <v>11.95</v>
      </c>
      <c r="D30" s="125">
        <v>0.5</v>
      </c>
      <c r="E30" s="125">
        <v>5.98</v>
      </c>
      <c r="F30" s="125">
        <v>1746.79</v>
      </c>
      <c r="G30" s="125">
        <v>2986.33</v>
      </c>
      <c r="H30" s="125">
        <v>4733.12</v>
      </c>
      <c r="I30" s="125">
        <v>4733.12</v>
      </c>
    </row>
    <row r="31" spans="1:9" x14ac:dyDescent="0.25">
      <c r="A31" s="125">
        <v>30.3</v>
      </c>
      <c r="B31" s="125">
        <v>4.0599999999999996</v>
      </c>
      <c r="C31" s="125">
        <v>8.76</v>
      </c>
      <c r="D31" s="125">
        <v>0.45</v>
      </c>
      <c r="E31" s="125">
        <v>3.94</v>
      </c>
      <c r="F31" s="125">
        <v>1151.67</v>
      </c>
      <c r="G31" s="125">
        <v>3146.64</v>
      </c>
      <c r="H31" s="125">
        <v>4298.3100000000004</v>
      </c>
      <c r="I31" s="125">
        <v>4298.3100000000004</v>
      </c>
    </row>
    <row r="32" spans="1:9" x14ac:dyDescent="0.25">
      <c r="A32" s="125">
        <v>31.3</v>
      </c>
      <c r="B32" s="125">
        <v>13.46</v>
      </c>
      <c r="C32" s="125">
        <v>8.76</v>
      </c>
      <c r="D32" s="125">
        <v>0.5</v>
      </c>
      <c r="E32" s="125">
        <v>4.38</v>
      </c>
      <c r="F32" s="125">
        <v>1279.6300000000001</v>
      </c>
      <c r="G32" s="125">
        <v>3319.44</v>
      </c>
      <c r="H32" s="125">
        <v>4599.08</v>
      </c>
      <c r="I32" s="125">
        <v>4599.08</v>
      </c>
    </row>
    <row r="33" spans="1:9" x14ac:dyDescent="0.25">
      <c r="A33" s="125">
        <v>32.299999999999997</v>
      </c>
      <c r="B33" s="125">
        <v>13.46</v>
      </c>
      <c r="C33" s="125">
        <v>21.21</v>
      </c>
      <c r="D33" s="125">
        <v>0.5</v>
      </c>
      <c r="E33" s="125">
        <v>10.61</v>
      </c>
      <c r="F33" s="125">
        <v>3099.31</v>
      </c>
      <c r="G33" s="125">
        <v>3319.44</v>
      </c>
      <c r="H33" s="125">
        <v>6418.75</v>
      </c>
      <c r="I33" s="125">
        <v>6418.75</v>
      </c>
    </row>
    <row r="34" spans="1:9" x14ac:dyDescent="0.25">
      <c r="A34" s="124"/>
      <c r="B34" s="124"/>
      <c r="C34" s="124"/>
      <c r="D34" s="124"/>
      <c r="E34" s="124"/>
      <c r="F34" s="124"/>
      <c r="G34" s="124"/>
      <c r="H34" s="124"/>
    </row>
    <row r="35" spans="1:9" x14ac:dyDescent="0.25">
      <c r="A35" s="124"/>
      <c r="B35" s="124"/>
      <c r="C35" s="124"/>
      <c r="D35" s="124"/>
      <c r="E35" s="124"/>
      <c r="F35" s="124"/>
      <c r="G35" s="124"/>
      <c r="H35" s="124"/>
    </row>
    <row r="36" spans="1:9" x14ac:dyDescent="0.25">
      <c r="A36" s="124"/>
      <c r="B36" s="124"/>
      <c r="C36" s="124"/>
      <c r="D36" s="124"/>
      <c r="E36" s="124"/>
      <c r="F36" s="124"/>
      <c r="G36" s="124"/>
      <c r="H36" s="124"/>
    </row>
    <row r="37" spans="1:9" x14ac:dyDescent="0.25">
      <c r="A37" s="124"/>
      <c r="B37" s="124"/>
      <c r="C37" s="124"/>
      <c r="D37" s="124"/>
      <c r="E37" s="124"/>
      <c r="F37" s="124"/>
      <c r="G37" s="124"/>
      <c r="H37" s="124"/>
    </row>
    <row r="38" spans="1:9" x14ac:dyDescent="0.25">
      <c r="A38" s="124"/>
      <c r="B38" s="124"/>
      <c r="C38" s="124"/>
      <c r="D38" s="124"/>
      <c r="E38" s="124"/>
      <c r="F38" s="124"/>
      <c r="G38" s="124"/>
      <c r="H38" s="124"/>
    </row>
    <row r="39" spans="1:9" x14ac:dyDescent="0.25">
      <c r="A39" s="124"/>
      <c r="B39" s="124"/>
      <c r="C39" s="124"/>
      <c r="D39" s="124"/>
      <c r="E39" s="124"/>
      <c r="F39" s="124"/>
      <c r="G39" s="124"/>
      <c r="H39" s="124"/>
    </row>
    <row r="40" spans="1:9" x14ac:dyDescent="0.25">
      <c r="A40" s="124"/>
      <c r="B40" s="124"/>
      <c r="C40" s="124"/>
      <c r="D40" s="124"/>
      <c r="E40" s="124"/>
      <c r="F40" s="124"/>
      <c r="G40" s="124"/>
      <c r="H40" s="124"/>
    </row>
    <row r="41" spans="1:9" x14ac:dyDescent="0.25">
      <c r="A41" s="124"/>
      <c r="B41" s="124"/>
      <c r="C41" s="124"/>
      <c r="D41" s="124"/>
      <c r="E41" s="124"/>
      <c r="F41" s="124"/>
      <c r="G41" s="124"/>
      <c r="H41" s="124"/>
    </row>
    <row r="42" spans="1:9" x14ac:dyDescent="0.25">
      <c r="A42" s="124"/>
      <c r="B42" s="124"/>
      <c r="C42" s="124"/>
      <c r="D42" s="124"/>
      <c r="E42" s="124"/>
      <c r="F42" s="124"/>
      <c r="G42" s="124"/>
      <c r="H42" s="124"/>
    </row>
    <row r="43" spans="1:9" x14ac:dyDescent="0.25">
      <c r="A43" s="124"/>
      <c r="B43" s="124"/>
      <c r="C43" s="124"/>
      <c r="D43" s="124"/>
      <c r="E43" s="124"/>
      <c r="F43" s="124"/>
      <c r="G43" s="124"/>
      <c r="H43" s="124"/>
    </row>
    <row r="44" spans="1:9" x14ac:dyDescent="0.25">
      <c r="A44" s="124"/>
      <c r="B44" s="124"/>
      <c r="C44" s="124"/>
      <c r="D44" s="124"/>
      <c r="E44" s="124"/>
      <c r="F44" s="124"/>
      <c r="G44" s="124"/>
      <c r="H44" s="124"/>
    </row>
    <row r="45" spans="1:9" x14ac:dyDescent="0.25">
      <c r="A45" s="124"/>
      <c r="B45" s="124"/>
      <c r="C45" s="124"/>
      <c r="D45" s="124"/>
      <c r="E45" s="124"/>
      <c r="F45" s="124"/>
      <c r="G45" s="124"/>
      <c r="H45" s="124"/>
    </row>
    <row r="46" spans="1:9" x14ac:dyDescent="0.25">
      <c r="A46" s="124"/>
      <c r="B46" s="124"/>
      <c r="C46" s="124"/>
      <c r="D46" s="124"/>
      <c r="E46" s="124"/>
      <c r="F46" s="124"/>
      <c r="G46" s="124"/>
      <c r="H46" s="124"/>
    </row>
    <row r="47" spans="1:9" x14ac:dyDescent="0.25">
      <c r="A47" s="124"/>
      <c r="B47" s="124"/>
      <c r="C47" s="124"/>
      <c r="D47" s="124"/>
      <c r="E47" s="124"/>
      <c r="F47" s="124"/>
      <c r="G47" s="124"/>
      <c r="H47" s="124"/>
    </row>
    <row r="48" spans="1:9" x14ac:dyDescent="0.25">
      <c r="A48" s="124"/>
      <c r="B48" s="124"/>
      <c r="C48" s="124"/>
      <c r="D48" s="124"/>
      <c r="E48" s="124"/>
      <c r="F48" s="124"/>
      <c r="G48" s="124"/>
      <c r="H48" s="124"/>
    </row>
    <row r="49" spans="1:8" x14ac:dyDescent="0.25">
      <c r="A49" s="124"/>
      <c r="B49" s="124"/>
      <c r="C49" s="124"/>
      <c r="D49" s="124"/>
      <c r="E49" s="124"/>
      <c r="F49" s="124"/>
      <c r="G49" s="124"/>
      <c r="H49" s="124"/>
    </row>
    <row r="50" spans="1:8" x14ac:dyDescent="0.25">
      <c r="A50" s="124"/>
      <c r="B50" s="124"/>
      <c r="C50" s="124"/>
      <c r="D50" s="124"/>
      <c r="E50" s="124"/>
      <c r="F50" s="124"/>
      <c r="G50" s="124"/>
      <c r="H50" s="124"/>
    </row>
    <row r="51" spans="1:8" x14ac:dyDescent="0.25">
      <c r="A51" s="124"/>
      <c r="B51" s="124"/>
      <c r="C51" s="124"/>
      <c r="D51" s="124"/>
      <c r="E51" s="124"/>
      <c r="F51" s="124"/>
      <c r="G51" s="124"/>
      <c r="H51" s="124"/>
    </row>
    <row r="52" spans="1:8" x14ac:dyDescent="0.25">
      <c r="A52" s="124"/>
      <c r="B52" s="124"/>
      <c r="C52" s="124"/>
      <c r="D52" s="124"/>
      <c r="E52" s="124"/>
      <c r="F52" s="124"/>
      <c r="G52" s="124"/>
      <c r="H52" s="124"/>
    </row>
    <row r="53" spans="1:8" x14ac:dyDescent="0.25">
      <c r="A53" s="124"/>
      <c r="B53" s="124"/>
      <c r="C53" s="124"/>
      <c r="D53" s="124"/>
      <c r="E53" s="124"/>
      <c r="F53" s="124"/>
      <c r="G53" s="124"/>
      <c r="H53" s="124"/>
    </row>
    <row r="54" spans="1:8" x14ac:dyDescent="0.25">
      <c r="A54" s="124"/>
      <c r="B54" s="124"/>
      <c r="C54" s="124"/>
      <c r="D54" s="124"/>
      <c r="E54" s="124"/>
      <c r="F54" s="124"/>
      <c r="G54" s="124"/>
      <c r="H54" s="124"/>
    </row>
    <row r="55" spans="1:8" x14ac:dyDescent="0.25">
      <c r="A55" s="124"/>
      <c r="B55" s="124"/>
      <c r="C55" s="124"/>
      <c r="D55" s="124"/>
      <c r="E55" s="124"/>
      <c r="F55" s="124"/>
      <c r="G55" s="124"/>
      <c r="H55" s="124"/>
    </row>
    <row r="56" spans="1:8" x14ac:dyDescent="0.25">
      <c r="A56" s="124"/>
      <c r="B56" s="124"/>
      <c r="C56" s="124"/>
      <c r="D56" s="124"/>
      <c r="E56" s="124"/>
      <c r="F56" s="124"/>
      <c r="G56" s="124"/>
      <c r="H56" s="124"/>
    </row>
    <row r="57" spans="1:8" x14ac:dyDescent="0.25">
      <c r="A57" s="124"/>
      <c r="B57" s="124"/>
      <c r="C57" s="124"/>
      <c r="D57" s="124"/>
      <c r="E57" s="124"/>
      <c r="F57" s="124"/>
      <c r="G57" s="124"/>
      <c r="H57" s="124"/>
    </row>
    <row r="58" spans="1:8" x14ac:dyDescent="0.25">
      <c r="A58" s="124"/>
      <c r="B58" s="124"/>
      <c r="C58" s="124"/>
      <c r="D58" s="124"/>
      <c r="E58" s="124"/>
      <c r="F58" s="124"/>
      <c r="G58" s="124"/>
      <c r="H58" s="124"/>
    </row>
    <row r="59" spans="1:8" x14ac:dyDescent="0.25">
      <c r="A59" s="124"/>
      <c r="B59" s="124"/>
      <c r="C59" s="124"/>
      <c r="D59" s="124"/>
      <c r="E59" s="124"/>
      <c r="F59" s="124"/>
      <c r="G59" s="124"/>
      <c r="H59" s="124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73455-AAFE-4097-80D9-63FFE92086E8}">
  <dimension ref="A1"/>
  <sheetViews>
    <sheetView topLeftCell="P5" workbookViewId="0">
      <selection activeCell="AS43" sqref="AS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28C1B-8F65-4F4D-9B04-E5E2630BB454}">
  <dimension ref="A2:AF36"/>
  <sheetViews>
    <sheetView topLeftCell="A2" workbookViewId="0">
      <selection activeCell="S30" sqref="S30"/>
    </sheetView>
  </sheetViews>
  <sheetFormatPr defaultRowHeight="15.75" x14ac:dyDescent="0.3"/>
  <cols>
    <col min="1" max="1" width="9.42578125" style="4" bestFit="1" customWidth="1"/>
    <col min="2" max="2" width="7.28515625" style="4" customWidth="1"/>
    <col min="3" max="3" width="10.42578125" style="4" customWidth="1"/>
    <col min="4" max="4" width="18.28515625" style="4" bestFit="1" customWidth="1"/>
    <col min="5" max="5" width="10.7109375" style="4" customWidth="1"/>
    <col min="6" max="8" width="9.7109375" style="4" customWidth="1"/>
    <col min="9" max="9" width="5.7109375" style="4" customWidth="1"/>
    <col min="10" max="10" width="10.42578125" style="122" customWidth="1"/>
    <col min="11" max="11" width="10.140625" style="1" bestFit="1" customWidth="1"/>
    <col min="12" max="12" width="9.140625" style="1"/>
    <col min="13" max="13" width="7.85546875" style="1" customWidth="1"/>
    <col min="14" max="14" width="9.140625" style="1"/>
    <col min="15" max="15" width="10.42578125" style="1" bestFit="1" customWidth="1"/>
    <col min="16" max="16" width="9.140625" style="153"/>
    <col min="18" max="18" width="9.42578125" style="4" bestFit="1" customWidth="1"/>
    <col min="19" max="19" width="7.28515625" style="4" customWidth="1"/>
    <col min="20" max="20" width="10.42578125" style="4" customWidth="1"/>
    <col min="21" max="21" width="18.28515625" style="4" bestFit="1" customWidth="1"/>
    <col min="22" max="22" width="10.7109375" style="4" customWidth="1"/>
    <col min="23" max="25" width="9.7109375" style="4" customWidth="1"/>
    <col min="26" max="26" width="5.7109375" style="4" customWidth="1"/>
    <col min="27" max="27" width="10.42578125" style="122" customWidth="1"/>
    <col min="28" max="28" width="10.140625" style="1" bestFit="1" customWidth="1"/>
    <col min="29" max="29" width="9.140625" style="1"/>
    <col min="30" max="30" width="7.85546875" style="1" customWidth="1"/>
    <col min="31" max="31" width="9.140625" style="1"/>
    <col min="32" max="32" width="10.42578125" style="1" bestFit="1" customWidth="1"/>
  </cols>
  <sheetData>
    <row r="2" spans="1:32" ht="21.75" x14ac:dyDescent="0.4">
      <c r="A2" s="87" t="s">
        <v>269</v>
      </c>
      <c r="B2" s="3"/>
      <c r="C2" s="3"/>
      <c r="D2" s="3"/>
      <c r="E2" s="3"/>
      <c r="F2" s="3"/>
      <c r="G2" s="3"/>
      <c r="H2" s="3"/>
      <c r="J2" s="88"/>
      <c r="K2" s="89"/>
      <c r="R2" s="87" t="s">
        <v>335</v>
      </c>
      <c r="S2" s="3"/>
      <c r="T2" s="3"/>
      <c r="U2" s="3"/>
      <c r="V2" s="3"/>
      <c r="W2" s="3"/>
      <c r="X2" s="3"/>
      <c r="Y2" s="3"/>
      <c r="AA2" s="88"/>
      <c r="AB2" s="89"/>
    </row>
    <row r="3" spans="1:32" ht="19.5" x14ac:dyDescent="0.4">
      <c r="A3" s="49"/>
      <c r="J3" s="88"/>
      <c r="K3" s="90"/>
      <c r="R3" s="49"/>
      <c r="AA3" s="88"/>
      <c r="AB3" s="90"/>
    </row>
    <row r="4" spans="1:32" ht="15" x14ac:dyDescent="0.25">
      <c r="I4" s="91"/>
      <c r="J4" s="92"/>
      <c r="K4" s="3"/>
      <c r="L4" s="3"/>
      <c r="M4" s="3"/>
      <c r="Z4" s="91"/>
      <c r="AA4" s="92"/>
      <c r="AB4" s="3"/>
      <c r="AC4" s="3"/>
      <c r="AD4" s="3"/>
    </row>
    <row r="5" spans="1:32" ht="15" x14ac:dyDescent="0.25">
      <c r="I5" s="93"/>
      <c r="J5" s="92"/>
      <c r="K5" s="3"/>
      <c r="L5" s="3"/>
      <c r="M5" s="3"/>
      <c r="Z5" s="93"/>
      <c r="AA5" s="92"/>
      <c r="AB5" s="3"/>
      <c r="AC5" s="3"/>
      <c r="AD5" s="3"/>
    </row>
    <row r="6" spans="1:32" ht="15" x14ac:dyDescent="0.25">
      <c r="A6" s="91" t="s">
        <v>107</v>
      </c>
      <c r="B6" s="91" t="s">
        <v>159</v>
      </c>
      <c r="C6" s="91" t="s">
        <v>159</v>
      </c>
      <c r="D6" s="91" t="s">
        <v>160</v>
      </c>
      <c r="E6" s="91" t="s">
        <v>161</v>
      </c>
      <c r="F6" s="94" t="s">
        <v>162</v>
      </c>
      <c r="G6" s="95" t="s">
        <v>163</v>
      </c>
      <c r="H6" s="94" t="s">
        <v>164</v>
      </c>
      <c r="I6" s="96" t="s">
        <v>165</v>
      </c>
      <c r="J6" s="96" t="s">
        <v>166</v>
      </c>
      <c r="K6" s="96" t="s">
        <v>168</v>
      </c>
      <c r="L6" s="96" t="s">
        <v>147</v>
      </c>
      <c r="M6" s="96" t="s">
        <v>169</v>
      </c>
      <c r="N6" s="99" t="s">
        <v>167</v>
      </c>
      <c r="O6" s="98" t="s">
        <v>170</v>
      </c>
      <c r="R6" s="91" t="s">
        <v>107</v>
      </c>
      <c r="S6" s="91" t="s">
        <v>159</v>
      </c>
      <c r="T6" s="91" t="s">
        <v>159</v>
      </c>
      <c r="U6" s="91" t="s">
        <v>160</v>
      </c>
      <c r="V6" s="91" t="s">
        <v>161</v>
      </c>
      <c r="W6" s="94" t="s">
        <v>162</v>
      </c>
      <c r="X6" s="95" t="s">
        <v>163</v>
      </c>
      <c r="Y6" s="94" t="s">
        <v>164</v>
      </c>
      <c r="Z6" s="96" t="s">
        <v>165</v>
      </c>
      <c r="AA6" s="96" t="s">
        <v>166</v>
      </c>
      <c r="AB6" s="96" t="s">
        <v>168</v>
      </c>
      <c r="AC6" s="96" t="s">
        <v>147</v>
      </c>
      <c r="AD6" s="96" t="s">
        <v>169</v>
      </c>
      <c r="AE6" s="99" t="s">
        <v>167</v>
      </c>
      <c r="AF6" s="98" t="s">
        <v>170</v>
      </c>
    </row>
    <row r="7" spans="1:32" ht="15" x14ac:dyDescent="0.25">
      <c r="A7" s="91" t="s">
        <v>171</v>
      </c>
      <c r="B7" s="91" t="s">
        <v>172</v>
      </c>
      <c r="C7" s="91" t="s">
        <v>173</v>
      </c>
      <c r="D7" s="91" t="s">
        <v>173</v>
      </c>
      <c r="E7" s="91"/>
      <c r="F7" s="94"/>
      <c r="G7" s="94"/>
      <c r="H7" s="94"/>
      <c r="I7" s="96"/>
      <c r="J7" s="96" t="s">
        <v>23</v>
      </c>
      <c r="K7" s="96" t="s">
        <v>23</v>
      </c>
      <c r="L7" s="96" t="s">
        <v>153</v>
      </c>
      <c r="M7" s="96" t="s">
        <v>153</v>
      </c>
      <c r="N7" s="96" t="s">
        <v>153</v>
      </c>
      <c r="O7" s="96" t="s">
        <v>153</v>
      </c>
      <c r="R7" s="91" t="s">
        <v>171</v>
      </c>
      <c r="S7" s="91" t="s">
        <v>172</v>
      </c>
      <c r="T7" s="91" t="s">
        <v>173</v>
      </c>
      <c r="U7" s="91" t="s">
        <v>173</v>
      </c>
      <c r="V7" s="91"/>
      <c r="W7" s="94"/>
      <c r="X7" s="94"/>
      <c r="Y7" s="94"/>
      <c r="Z7" s="96"/>
      <c r="AA7" s="96" t="s">
        <v>23</v>
      </c>
      <c r="AB7" s="96" t="s">
        <v>23</v>
      </c>
      <c r="AC7" s="96" t="s">
        <v>153</v>
      </c>
      <c r="AD7" s="96" t="s">
        <v>153</v>
      </c>
      <c r="AE7" s="96" t="s">
        <v>153</v>
      </c>
      <c r="AF7" s="96" t="s">
        <v>153</v>
      </c>
    </row>
    <row r="8" spans="1:32" x14ac:dyDescent="0.3">
      <c r="A8" s="68">
        <v>0</v>
      </c>
      <c r="B8" s="100">
        <v>0</v>
      </c>
      <c r="C8" s="101">
        <v>0</v>
      </c>
      <c r="D8" s="101">
        <v>0</v>
      </c>
      <c r="E8" s="102">
        <v>0</v>
      </c>
      <c r="F8" s="103"/>
      <c r="G8" s="103"/>
      <c r="H8" s="103"/>
      <c r="I8" s="104">
        <v>0</v>
      </c>
      <c r="J8" s="105">
        <v>0.61</v>
      </c>
      <c r="K8" s="106">
        <f t="shared" ref="K8:K25" si="0">(3.14*J8)</f>
        <v>1.9154</v>
      </c>
      <c r="L8" s="107"/>
      <c r="M8" s="108">
        <v>0</v>
      </c>
      <c r="N8" s="107"/>
      <c r="O8" s="223">
        <f>M25+N25</f>
        <v>5879.2443549426625</v>
      </c>
      <c r="R8" s="68">
        <v>0</v>
      </c>
      <c r="S8" s="100">
        <v>0</v>
      </c>
      <c r="T8" s="101">
        <v>0</v>
      </c>
      <c r="U8" s="101">
        <v>0</v>
      </c>
      <c r="V8" s="102">
        <v>0</v>
      </c>
      <c r="W8" s="103"/>
      <c r="X8" s="103"/>
      <c r="Y8" s="103"/>
      <c r="Z8" s="104">
        <v>0</v>
      </c>
      <c r="AA8" s="105">
        <v>0.66</v>
      </c>
      <c r="AB8" s="106">
        <f t="shared" ref="AB8:AB25" si="1">(3.14*AA8)</f>
        <v>2.0724</v>
      </c>
      <c r="AC8" s="107"/>
      <c r="AD8" s="108">
        <v>0</v>
      </c>
      <c r="AE8" s="107"/>
      <c r="AF8" s="109">
        <f>AD34+AE34</f>
        <v>7855.7365674152315</v>
      </c>
    </row>
    <row r="9" spans="1:32" x14ac:dyDescent="0.3">
      <c r="A9" s="110">
        <v>1.34</v>
      </c>
      <c r="B9" s="111">
        <v>0.68696882625333322</v>
      </c>
      <c r="C9" s="112">
        <f t="shared" ref="C9:C36" si="2">B9*1000</f>
        <v>686.96882625333319</v>
      </c>
      <c r="D9" s="112">
        <f t="shared" ref="D9:D36" si="3">IF(C9&lt;1500,C9^0.4,C9^0.45)</f>
        <v>13.638757635477212</v>
      </c>
      <c r="E9" s="113">
        <f t="shared" ref="E9:E36" si="4">(D9/(C9)*100)</f>
        <v>1.9853532088001404</v>
      </c>
      <c r="F9" s="103">
        <f t="shared" ref="F9:F25" si="5">IF(E9&gt;=1.5,(C9)^0.52*(0.9*(0.4+LN(E9))),IF(E9&gt;1,(C9)^0.51*(0.8+(1-E9)/8),(C9)^0.53*(0.8+(1.1-E9)/8)))</f>
        <v>29.187596731677065</v>
      </c>
      <c r="G9" s="161">
        <v>1</v>
      </c>
      <c r="H9" s="161">
        <f t="shared" ref="H9:H25" si="6">F9*G9</f>
        <v>29.187596731677065</v>
      </c>
      <c r="I9" s="104">
        <f t="shared" ref="I9:I25" si="7">A9</f>
        <v>1.34</v>
      </c>
      <c r="J9" s="105">
        <v>0.61</v>
      </c>
      <c r="K9" s="106">
        <f t="shared" si="0"/>
        <v>1.9154</v>
      </c>
      <c r="L9" s="114">
        <f t="shared" ref="L9:L25" si="8">((K9+K8)/2)*(I9-I8)*H9</f>
        <v>74.913936525004701</v>
      </c>
      <c r="M9" s="109">
        <f t="shared" ref="M9:M25" si="9">L9+M8</f>
        <v>74.913936525004701</v>
      </c>
      <c r="N9" s="107"/>
      <c r="O9" s="109">
        <f>O$8-M9</f>
        <v>5804.3304184176577</v>
      </c>
      <c r="R9" s="110">
        <v>1.34</v>
      </c>
      <c r="S9" s="111">
        <v>0.68696882625333322</v>
      </c>
      <c r="T9" s="112">
        <f t="shared" ref="T9:T36" si="10">S9*1000</f>
        <v>686.96882625333319</v>
      </c>
      <c r="U9" s="112">
        <f t="shared" ref="U9:U36" si="11">IF(T9&lt;1500,T9^0.4,T9^0.45)</f>
        <v>13.638757635477212</v>
      </c>
      <c r="V9" s="113">
        <f t="shared" ref="V9:V36" si="12">(U9/(T9)*100)</f>
        <v>1.9853532088001404</v>
      </c>
      <c r="W9" s="103"/>
      <c r="X9" s="194"/>
      <c r="Y9" s="161"/>
      <c r="Z9" s="104">
        <f t="shared" ref="Z9:Z34" si="13">R9</f>
        <v>1.34</v>
      </c>
      <c r="AA9" s="105">
        <v>0.66</v>
      </c>
      <c r="AB9" s="106">
        <f t="shared" si="1"/>
        <v>2.0724</v>
      </c>
      <c r="AC9" s="114">
        <f t="shared" ref="AC9:AC25" si="14">((AB9+AB8)/2)*(Z9-Z8)*Y9</f>
        <v>0</v>
      </c>
      <c r="AD9" s="109">
        <f t="shared" ref="AD9:AD34" si="15">AC9+AD8</f>
        <v>0</v>
      </c>
      <c r="AE9" s="107"/>
      <c r="AF9" s="109">
        <f>AF$8-AD9</f>
        <v>7855.7365674152315</v>
      </c>
    </row>
    <row r="10" spans="1:32" x14ac:dyDescent="0.3">
      <c r="A10" s="115">
        <v>2.19</v>
      </c>
      <c r="B10" s="111">
        <v>1.5489390389307858</v>
      </c>
      <c r="C10" s="116">
        <f t="shared" si="2"/>
        <v>1548.9390389307857</v>
      </c>
      <c r="D10" s="112">
        <f t="shared" si="3"/>
        <v>27.259346906476406</v>
      </c>
      <c r="E10" s="113">
        <f t="shared" si="4"/>
        <v>1.7598721590291384</v>
      </c>
      <c r="F10" s="103">
        <f t="shared" si="5"/>
        <v>39.600092099689206</v>
      </c>
      <c r="G10" s="161">
        <v>1</v>
      </c>
      <c r="H10" s="161">
        <f t="shared" si="6"/>
        <v>39.600092099689206</v>
      </c>
      <c r="I10" s="104">
        <f t="shared" si="7"/>
        <v>2.19</v>
      </c>
      <c r="J10" s="105">
        <v>0.61</v>
      </c>
      <c r="K10" s="106">
        <f t="shared" si="0"/>
        <v>1.9154</v>
      </c>
      <c r="L10" s="114">
        <f t="shared" si="8"/>
        <v>64.472513946582993</v>
      </c>
      <c r="M10" s="109">
        <f t="shared" si="9"/>
        <v>139.38645047158769</v>
      </c>
      <c r="N10" s="107"/>
      <c r="O10" s="109">
        <f t="shared" ref="O10:O25" si="16">O$8-M10</f>
        <v>5739.857904471075</v>
      </c>
      <c r="R10" s="115">
        <v>2.19</v>
      </c>
      <c r="S10" s="111">
        <v>1.5489390389307858</v>
      </c>
      <c r="T10" s="116">
        <f t="shared" si="10"/>
        <v>1548.9390389307857</v>
      </c>
      <c r="U10" s="112">
        <f t="shared" si="11"/>
        <v>27.259346906476406</v>
      </c>
      <c r="V10" s="113">
        <f t="shared" si="12"/>
        <v>1.7598721590291384</v>
      </c>
      <c r="W10" s="103"/>
      <c r="X10" s="194"/>
      <c r="Y10" s="161"/>
      <c r="Z10" s="104">
        <f t="shared" si="13"/>
        <v>2.19</v>
      </c>
      <c r="AA10" s="105">
        <v>0.66</v>
      </c>
      <c r="AB10" s="106">
        <f t="shared" si="1"/>
        <v>2.0724</v>
      </c>
      <c r="AC10" s="114">
        <f t="shared" si="14"/>
        <v>0</v>
      </c>
      <c r="AD10" s="109">
        <f t="shared" si="15"/>
        <v>0</v>
      </c>
      <c r="AE10" s="107"/>
      <c r="AF10" s="109">
        <f t="shared" ref="AF10:AF34" si="17">AF$8-AD10</f>
        <v>7855.7365674152315</v>
      </c>
    </row>
    <row r="11" spans="1:32" x14ac:dyDescent="0.3">
      <c r="A11" s="115">
        <v>2.86</v>
      </c>
      <c r="B11" s="111">
        <v>6.8072758888711915</v>
      </c>
      <c r="C11" s="116">
        <f t="shared" si="2"/>
        <v>6807.2758888711915</v>
      </c>
      <c r="D11" s="112">
        <f t="shared" si="3"/>
        <v>53.068646170731874</v>
      </c>
      <c r="E11" s="113">
        <f t="shared" si="4"/>
        <v>0.77958712173676747</v>
      </c>
      <c r="F11" s="103">
        <f t="shared" si="5"/>
        <v>90.31956663002812</v>
      </c>
      <c r="G11" s="161">
        <v>1</v>
      </c>
      <c r="H11" s="161">
        <f t="shared" si="6"/>
        <v>90.31956663002812</v>
      </c>
      <c r="I11" s="104">
        <f t="shared" si="7"/>
        <v>2.86</v>
      </c>
      <c r="J11" s="105">
        <v>0.61</v>
      </c>
      <c r="K11" s="106">
        <f t="shared" si="0"/>
        <v>1.9154</v>
      </c>
      <c r="L11" s="114">
        <f t="shared" si="8"/>
        <v>115.90872560851443</v>
      </c>
      <c r="M11" s="109">
        <f t="shared" si="9"/>
        <v>255.29517608010212</v>
      </c>
      <c r="N11" s="107"/>
      <c r="O11" s="109">
        <f t="shared" si="16"/>
        <v>5623.9491788625601</v>
      </c>
      <c r="R11" s="115">
        <v>2.86</v>
      </c>
      <c r="S11" s="111">
        <v>6.8072758888711915</v>
      </c>
      <c r="T11" s="116">
        <f t="shared" si="10"/>
        <v>6807.2758888711915</v>
      </c>
      <c r="U11" s="112">
        <f t="shared" si="11"/>
        <v>53.068646170731874</v>
      </c>
      <c r="V11" s="113">
        <f t="shared" si="12"/>
        <v>0.77958712173676747</v>
      </c>
      <c r="W11" s="103"/>
      <c r="X11" s="194"/>
      <c r="Y11" s="161"/>
      <c r="Z11" s="104">
        <f t="shared" si="13"/>
        <v>2.86</v>
      </c>
      <c r="AA11" s="105">
        <v>0.66</v>
      </c>
      <c r="AB11" s="106">
        <f t="shared" si="1"/>
        <v>2.0724</v>
      </c>
      <c r="AC11" s="114">
        <f t="shared" si="14"/>
        <v>0</v>
      </c>
      <c r="AD11" s="109">
        <f t="shared" si="15"/>
        <v>0</v>
      </c>
      <c r="AE11" s="107"/>
      <c r="AF11" s="109">
        <f t="shared" si="17"/>
        <v>7855.7365674152315</v>
      </c>
    </row>
    <row r="12" spans="1:32" x14ac:dyDescent="0.3">
      <c r="A12" s="115">
        <v>3.44</v>
      </c>
      <c r="B12" s="111">
        <v>1.2829015777506627</v>
      </c>
      <c r="C12" s="116">
        <f t="shared" si="2"/>
        <v>1282.9015777506627</v>
      </c>
      <c r="D12" s="112">
        <f t="shared" si="3"/>
        <v>17.509644784126994</v>
      </c>
      <c r="E12" s="113">
        <f t="shared" si="4"/>
        <v>1.3648470847488559</v>
      </c>
      <c r="F12" s="103">
        <f t="shared" si="5"/>
        <v>29.025311848257559</v>
      </c>
      <c r="G12" s="161">
        <v>1</v>
      </c>
      <c r="H12" s="161">
        <f t="shared" si="6"/>
        <v>29.025311848257559</v>
      </c>
      <c r="I12" s="104">
        <f t="shared" si="7"/>
        <v>3.44</v>
      </c>
      <c r="J12" s="105">
        <v>0.61</v>
      </c>
      <c r="K12" s="106">
        <f t="shared" si="0"/>
        <v>1.9154</v>
      </c>
      <c r="L12" s="114">
        <f t="shared" si="8"/>
        <v>32.245147742208466</v>
      </c>
      <c r="M12" s="109">
        <f t="shared" si="9"/>
        <v>287.5403238223106</v>
      </c>
      <c r="N12" s="107"/>
      <c r="O12" s="109">
        <f t="shared" si="16"/>
        <v>5591.7040311203518</v>
      </c>
      <c r="R12" s="115">
        <v>3.44</v>
      </c>
      <c r="S12" s="111">
        <v>1.2829015777506627</v>
      </c>
      <c r="T12" s="116">
        <f t="shared" si="10"/>
        <v>1282.9015777506627</v>
      </c>
      <c r="U12" s="112">
        <f t="shared" si="11"/>
        <v>17.509644784126994</v>
      </c>
      <c r="V12" s="113">
        <f t="shared" si="12"/>
        <v>1.3648470847488559</v>
      </c>
      <c r="W12" s="103"/>
      <c r="X12" s="194"/>
      <c r="Y12" s="161"/>
      <c r="Z12" s="104">
        <f t="shared" si="13"/>
        <v>3.44</v>
      </c>
      <c r="AA12" s="105">
        <v>0.66</v>
      </c>
      <c r="AB12" s="106">
        <f t="shared" si="1"/>
        <v>2.0724</v>
      </c>
      <c r="AC12" s="114">
        <f t="shared" si="14"/>
        <v>0</v>
      </c>
      <c r="AD12" s="109">
        <f t="shared" si="15"/>
        <v>0</v>
      </c>
      <c r="AE12" s="107"/>
      <c r="AF12" s="109">
        <f t="shared" si="17"/>
        <v>7855.7365674152315</v>
      </c>
    </row>
    <row r="13" spans="1:32" x14ac:dyDescent="0.3">
      <c r="A13" s="115">
        <v>4.29</v>
      </c>
      <c r="B13" s="111">
        <v>1.9716380947759546</v>
      </c>
      <c r="C13" s="116">
        <f t="shared" si="2"/>
        <v>1971.6380947759546</v>
      </c>
      <c r="D13" s="112">
        <f t="shared" si="3"/>
        <v>30.385909521538132</v>
      </c>
      <c r="E13" s="113">
        <f t="shared" si="4"/>
        <v>1.5411504576853394</v>
      </c>
      <c r="F13" s="103">
        <f t="shared" si="5"/>
        <v>38.72149550918575</v>
      </c>
      <c r="G13" s="161">
        <v>1</v>
      </c>
      <c r="H13" s="161">
        <f t="shared" si="6"/>
        <v>38.72149550918575</v>
      </c>
      <c r="I13" s="104">
        <f t="shared" si="7"/>
        <v>4.29</v>
      </c>
      <c r="J13" s="105">
        <v>0.61</v>
      </c>
      <c r="K13" s="106">
        <f t="shared" si="0"/>
        <v>1.9154</v>
      </c>
      <c r="L13" s="114">
        <f t="shared" si="8"/>
        <v>63.042079623550237</v>
      </c>
      <c r="M13" s="109">
        <f t="shared" si="9"/>
        <v>350.58240344586085</v>
      </c>
      <c r="N13" s="108"/>
      <c r="O13" s="109">
        <f t="shared" si="16"/>
        <v>5528.6619514968015</v>
      </c>
      <c r="R13" s="115">
        <v>4.29</v>
      </c>
      <c r="S13" s="111">
        <v>1.9716380947759546</v>
      </c>
      <c r="T13" s="116">
        <f t="shared" si="10"/>
        <v>1971.6380947759546</v>
      </c>
      <c r="U13" s="112">
        <f t="shared" si="11"/>
        <v>30.385909521538132</v>
      </c>
      <c r="V13" s="113">
        <f t="shared" si="12"/>
        <v>1.5411504576853394</v>
      </c>
      <c r="W13" s="103"/>
      <c r="X13" s="194"/>
      <c r="Y13" s="161"/>
      <c r="Z13" s="104">
        <f t="shared" si="13"/>
        <v>4.29</v>
      </c>
      <c r="AA13" s="105">
        <v>0.66</v>
      </c>
      <c r="AB13" s="106">
        <f t="shared" si="1"/>
        <v>2.0724</v>
      </c>
      <c r="AC13" s="114">
        <f t="shared" si="14"/>
        <v>0</v>
      </c>
      <c r="AD13" s="109">
        <f t="shared" si="15"/>
        <v>0</v>
      </c>
      <c r="AE13" s="108"/>
      <c r="AF13" s="109">
        <f t="shared" si="17"/>
        <v>7855.7365674152315</v>
      </c>
    </row>
    <row r="14" spans="1:32" x14ac:dyDescent="0.3">
      <c r="A14" s="115">
        <v>5.13</v>
      </c>
      <c r="B14" s="111">
        <v>0.4083365683229771</v>
      </c>
      <c r="C14" s="116">
        <f t="shared" si="2"/>
        <v>408.33656832297709</v>
      </c>
      <c r="D14" s="112">
        <f t="shared" si="3"/>
        <v>11.076621351925374</v>
      </c>
      <c r="E14" s="113">
        <f t="shared" si="4"/>
        <v>2.7126204732083243</v>
      </c>
      <c r="F14" s="103">
        <f t="shared" si="5"/>
        <v>28.671658697886169</v>
      </c>
      <c r="G14" s="161">
        <v>1</v>
      </c>
      <c r="H14" s="161">
        <f t="shared" si="6"/>
        <v>28.671658697886169</v>
      </c>
      <c r="I14" s="104">
        <f t="shared" si="7"/>
        <v>5.13</v>
      </c>
      <c r="J14" s="105">
        <v>0.61</v>
      </c>
      <c r="K14" s="106">
        <f t="shared" si="0"/>
        <v>1.9154</v>
      </c>
      <c r="L14" s="114">
        <f t="shared" si="8"/>
        <v>46.130863858742174</v>
      </c>
      <c r="M14" s="109">
        <f t="shared" si="9"/>
        <v>396.71326730460305</v>
      </c>
      <c r="N14" s="108"/>
      <c r="O14" s="109">
        <f t="shared" si="16"/>
        <v>5482.531087638059</v>
      </c>
      <c r="R14" s="115">
        <v>5.13</v>
      </c>
      <c r="S14" s="111">
        <v>0.4083365683229771</v>
      </c>
      <c r="T14" s="116">
        <f t="shared" si="10"/>
        <v>408.33656832297709</v>
      </c>
      <c r="U14" s="112">
        <f t="shared" si="11"/>
        <v>11.076621351925374</v>
      </c>
      <c r="V14" s="113">
        <f t="shared" si="12"/>
        <v>2.7126204732083243</v>
      </c>
      <c r="W14" s="103"/>
      <c r="X14" s="194"/>
      <c r="Y14" s="161"/>
      <c r="Z14" s="104">
        <f t="shared" si="13"/>
        <v>5.13</v>
      </c>
      <c r="AA14" s="105">
        <v>0.66</v>
      </c>
      <c r="AB14" s="106">
        <f t="shared" si="1"/>
        <v>2.0724</v>
      </c>
      <c r="AC14" s="114">
        <f t="shared" si="14"/>
        <v>0</v>
      </c>
      <c r="AD14" s="109">
        <f t="shared" si="15"/>
        <v>0</v>
      </c>
      <c r="AE14" s="108"/>
      <c r="AF14" s="109">
        <f t="shared" si="17"/>
        <v>7855.7365674152315</v>
      </c>
    </row>
    <row r="15" spans="1:32" x14ac:dyDescent="0.3">
      <c r="A15" s="115">
        <v>5.8</v>
      </c>
      <c r="B15" s="111">
        <v>1.2711906263864248</v>
      </c>
      <c r="C15" s="116">
        <f t="shared" si="2"/>
        <v>1271.1906263864248</v>
      </c>
      <c r="D15" s="112">
        <f t="shared" si="3"/>
        <v>17.445534207348782</v>
      </c>
      <c r="E15" s="113">
        <f t="shared" si="4"/>
        <v>1.3723775054053595</v>
      </c>
      <c r="F15" s="103">
        <f t="shared" si="5"/>
        <v>28.853832456263167</v>
      </c>
      <c r="G15" s="161">
        <v>1</v>
      </c>
      <c r="H15" s="161">
        <f t="shared" si="6"/>
        <v>28.853832456263167</v>
      </c>
      <c r="I15" s="104">
        <f t="shared" si="7"/>
        <v>5.8</v>
      </c>
      <c r="J15" s="105">
        <v>0.61</v>
      </c>
      <c r="K15" s="106">
        <f t="shared" si="0"/>
        <v>1.9154</v>
      </c>
      <c r="L15" s="114">
        <f t="shared" si="8"/>
        <v>37.028642560106732</v>
      </c>
      <c r="M15" s="109">
        <f t="shared" si="9"/>
        <v>433.74190986470978</v>
      </c>
      <c r="N15" s="108"/>
      <c r="O15" s="109">
        <f t="shared" si="16"/>
        <v>5445.5024450779529</v>
      </c>
      <c r="R15" s="115">
        <v>5.8</v>
      </c>
      <c r="S15" s="111">
        <v>1.2711906263864248</v>
      </c>
      <c r="T15" s="116">
        <f t="shared" si="10"/>
        <v>1271.1906263864248</v>
      </c>
      <c r="U15" s="112">
        <f t="shared" si="11"/>
        <v>17.445534207348782</v>
      </c>
      <c r="V15" s="113">
        <f t="shared" si="12"/>
        <v>1.3723775054053595</v>
      </c>
      <c r="W15" s="103"/>
      <c r="X15" s="194"/>
      <c r="Y15" s="161"/>
      <c r="Z15" s="104">
        <f t="shared" si="13"/>
        <v>5.8</v>
      </c>
      <c r="AA15" s="105">
        <v>0.66</v>
      </c>
      <c r="AB15" s="106">
        <f t="shared" si="1"/>
        <v>2.0724</v>
      </c>
      <c r="AC15" s="114">
        <f t="shared" si="14"/>
        <v>0</v>
      </c>
      <c r="AD15" s="109">
        <f t="shared" si="15"/>
        <v>0</v>
      </c>
      <c r="AE15" s="108"/>
      <c r="AF15" s="109">
        <f t="shared" si="17"/>
        <v>7855.7365674152315</v>
      </c>
    </row>
    <row r="16" spans="1:32" x14ac:dyDescent="0.3">
      <c r="A16" s="115">
        <v>6.61</v>
      </c>
      <c r="B16" s="111">
        <v>10.139704436037299</v>
      </c>
      <c r="C16" s="116">
        <f t="shared" si="2"/>
        <v>10139.704436037298</v>
      </c>
      <c r="D16" s="112">
        <f t="shared" si="3"/>
        <v>63.490885348693212</v>
      </c>
      <c r="E16" s="113">
        <f t="shared" si="4"/>
        <v>0.62616110508154132</v>
      </c>
      <c r="F16" s="103">
        <f t="shared" si="5"/>
        <v>114.10449914093029</v>
      </c>
      <c r="G16" s="161">
        <v>1</v>
      </c>
      <c r="H16" s="161">
        <f t="shared" si="6"/>
        <v>114.10449914093029</v>
      </c>
      <c r="I16" s="104">
        <f t="shared" si="7"/>
        <v>6.61</v>
      </c>
      <c r="J16" s="105">
        <v>0.61</v>
      </c>
      <c r="K16" s="106">
        <f t="shared" si="0"/>
        <v>1.9154</v>
      </c>
      <c r="L16" s="114">
        <f t="shared" si="8"/>
        <v>177.03016370017579</v>
      </c>
      <c r="M16" s="109">
        <f t="shared" si="9"/>
        <v>610.77207356488555</v>
      </c>
      <c r="N16" s="107"/>
      <c r="O16" s="109">
        <f t="shared" si="16"/>
        <v>5268.4722813777771</v>
      </c>
      <c r="R16" s="115">
        <v>6.61</v>
      </c>
      <c r="S16" s="111">
        <v>10.139704436037299</v>
      </c>
      <c r="T16" s="116">
        <f t="shared" si="10"/>
        <v>10139.704436037298</v>
      </c>
      <c r="U16" s="112">
        <f t="shared" si="11"/>
        <v>63.490885348693212</v>
      </c>
      <c r="V16" s="113">
        <f t="shared" si="12"/>
        <v>0.62616110508154132</v>
      </c>
      <c r="W16" s="103"/>
      <c r="X16" s="194"/>
      <c r="Y16" s="161"/>
      <c r="Z16" s="104">
        <f t="shared" si="13"/>
        <v>6.61</v>
      </c>
      <c r="AA16" s="105">
        <v>0.66</v>
      </c>
      <c r="AB16" s="106">
        <f t="shared" si="1"/>
        <v>2.0724</v>
      </c>
      <c r="AC16" s="114">
        <f t="shared" si="14"/>
        <v>0</v>
      </c>
      <c r="AD16" s="109">
        <f t="shared" si="15"/>
        <v>0</v>
      </c>
      <c r="AE16" s="107"/>
      <c r="AF16" s="109">
        <f t="shared" si="17"/>
        <v>7855.7365674152315</v>
      </c>
    </row>
    <row r="17" spans="1:32" x14ac:dyDescent="0.3">
      <c r="A17" s="115">
        <v>7.37</v>
      </c>
      <c r="B17" s="111">
        <v>10.47049277846331</v>
      </c>
      <c r="C17" s="116">
        <f t="shared" si="2"/>
        <v>10470.492778463309</v>
      </c>
      <c r="D17" s="112">
        <f t="shared" si="3"/>
        <v>64.41473207198726</v>
      </c>
      <c r="E17" s="113">
        <f t="shared" si="4"/>
        <v>0.61520248793334276</v>
      </c>
      <c r="F17" s="103">
        <f t="shared" si="5"/>
        <v>116.2475367932833</v>
      </c>
      <c r="G17" s="161">
        <v>1</v>
      </c>
      <c r="H17" s="161">
        <f t="shared" si="6"/>
        <v>116.2475367932833</v>
      </c>
      <c r="I17" s="104">
        <f t="shared" si="7"/>
        <v>7.37</v>
      </c>
      <c r="J17" s="105">
        <v>0.61</v>
      </c>
      <c r="K17" s="106">
        <f t="shared" si="0"/>
        <v>1.9154</v>
      </c>
      <c r="L17" s="114">
        <f t="shared" si="8"/>
        <v>169.22200430012964</v>
      </c>
      <c r="M17" s="109">
        <f t="shared" si="9"/>
        <v>779.99407786501524</v>
      </c>
      <c r="N17" s="107"/>
      <c r="O17" s="109">
        <f t="shared" si="16"/>
        <v>5099.2502770776473</v>
      </c>
      <c r="R17" s="115">
        <v>7.37</v>
      </c>
      <c r="S17" s="111">
        <v>10.47049277846331</v>
      </c>
      <c r="T17" s="116">
        <f t="shared" si="10"/>
        <v>10470.492778463309</v>
      </c>
      <c r="U17" s="112">
        <f t="shared" si="11"/>
        <v>64.41473207198726</v>
      </c>
      <c r="V17" s="113">
        <f t="shared" si="12"/>
        <v>0.61520248793334276</v>
      </c>
      <c r="W17" s="103"/>
      <c r="X17" s="194"/>
      <c r="Y17" s="161"/>
      <c r="Z17" s="104">
        <f t="shared" si="13"/>
        <v>7.37</v>
      </c>
      <c r="AA17" s="105">
        <v>0.66</v>
      </c>
      <c r="AB17" s="106">
        <f t="shared" si="1"/>
        <v>2.0724</v>
      </c>
      <c r="AC17" s="114">
        <f t="shared" si="14"/>
        <v>0</v>
      </c>
      <c r="AD17" s="109">
        <f t="shared" si="15"/>
        <v>0</v>
      </c>
      <c r="AE17" s="107"/>
      <c r="AF17" s="109">
        <f t="shared" si="17"/>
        <v>7855.7365674152315</v>
      </c>
    </row>
    <row r="18" spans="1:32" x14ac:dyDescent="0.3">
      <c r="A18" s="115">
        <v>8.08</v>
      </c>
      <c r="B18" s="117">
        <v>8.4520845320125044</v>
      </c>
      <c r="C18" s="116">
        <f t="shared" si="2"/>
        <v>8452.0845320125045</v>
      </c>
      <c r="D18" s="112">
        <f t="shared" si="3"/>
        <v>58.497017559437836</v>
      </c>
      <c r="E18" s="113">
        <f t="shared" si="4"/>
        <v>0.69210166247011318</v>
      </c>
      <c r="F18" s="103">
        <f t="shared" si="5"/>
        <v>102.61572213099917</v>
      </c>
      <c r="G18" s="161">
        <v>1</v>
      </c>
      <c r="H18" s="161">
        <f t="shared" si="6"/>
        <v>102.61572213099917</v>
      </c>
      <c r="I18" s="104">
        <f t="shared" si="7"/>
        <v>8.08</v>
      </c>
      <c r="J18" s="105">
        <v>0.61</v>
      </c>
      <c r="K18" s="106">
        <f t="shared" si="0"/>
        <v>1.9154</v>
      </c>
      <c r="L18" s="114">
        <f t="shared" si="8"/>
        <v>139.55060946049824</v>
      </c>
      <c r="M18" s="109">
        <f t="shared" si="9"/>
        <v>919.54468732551345</v>
      </c>
      <c r="N18" s="107"/>
      <c r="O18" s="109">
        <f t="shared" si="16"/>
        <v>4959.6996676171493</v>
      </c>
      <c r="R18" s="115">
        <v>8.08</v>
      </c>
      <c r="S18" s="117">
        <v>8.4520845320125044</v>
      </c>
      <c r="T18" s="116">
        <f t="shared" si="10"/>
        <v>8452.0845320125045</v>
      </c>
      <c r="U18" s="112">
        <f t="shared" si="11"/>
        <v>58.497017559437836</v>
      </c>
      <c r="V18" s="113">
        <f t="shared" si="12"/>
        <v>0.69210166247011318</v>
      </c>
      <c r="W18" s="103"/>
      <c r="X18" s="194"/>
      <c r="Y18" s="161"/>
      <c r="Z18" s="104">
        <f t="shared" si="13"/>
        <v>8.08</v>
      </c>
      <c r="AA18" s="105">
        <v>0.66</v>
      </c>
      <c r="AB18" s="106">
        <f t="shared" si="1"/>
        <v>2.0724</v>
      </c>
      <c r="AC18" s="114">
        <f t="shared" si="14"/>
        <v>0</v>
      </c>
      <c r="AD18" s="109">
        <f t="shared" si="15"/>
        <v>0</v>
      </c>
      <c r="AE18" s="107"/>
      <c r="AF18" s="109">
        <f t="shared" si="17"/>
        <v>7855.7365674152315</v>
      </c>
    </row>
    <row r="19" spans="1:32" x14ac:dyDescent="0.3">
      <c r="A19" s="115">
        <v>8.8800000000000008</v>
      </c>
      <c r="B19" s="117">
        <v>17.285474694293477</v>
      </c>
      <c r="C19" s="116">
        <f t="shared" si="2"/>
        <v>17285.474694293476</v>
      </c>
      <c r="D19" s="112">
        <f t="shared" si="3"/>
        <v>80.715434654316056</v>
      </c>
      <c r="E19" s="113">
        <f t="shared" si="4"/>
        <v>0.46695526782936986</v>
      </c>
      <c r="F19" s="103">
        <f t="shared" si="5"/>
        <v>154.89039500380855</v>
      </c>
      <c r="G19" s="161">
        <v>1</v>
      </c>
      <c r="H19" s="161">
        <f t="shared" si="6"/>
        <v>154.89039500380855</v>
      </c>
      <c r="I19" s="104">
        <f t="shared" si="7"/>
        <v>8.8800000000000008</v>
      </c>
      <c r="J19" s="105">
        <v>0.61</v>
      </c>
      <c r="K19" s="106">
        <f t="shared" si="0"/>
        <v>1.9154</v>
      </c>
      <c r="L19" s="114">
        <f t="shared" si="8"/>
        <v>237.34165007223615</v>
      </c>
      <c r="M19" s="109">
        <f t="shared" si="9"/>
        <v>1156.8863373977497</v>
      </c>
      <c r="N19" s="107"/>
      <c r="O19" s="109">
        <f t="shared" si="16"/>
        <v>4722.3580175449133</v>
      </c>
      <c r="R19" s="115">
        <v>8.8800000000000008</v>
      </c>
      <c r="S19" s="117">
        <v>17.285474694293477</v>
      </c>
      <c r="T19" s="116">
        <f t="shared" si="10"/>
        <v>17285.474694293476</v>
      </c>
      <c r="U19" s="112">
        <f t="shared" si="11"/>
        <v>80.715434654316056</v>
      </c>
      <c r="V19" s="113">
        <f t="shared" si="12"/>
        <v>0.46695526782936986</v>
      </c>
      <c r="W19" s="103"/>
      <c r="X19" s="194"/>
      <c r="Y19" s="161"/>
      <c r="Z19" s="104">
        <f t="shared" si="13"/>
        <v>8.8800000000000008</v>
      </c>
      <c r="AA19" s="105">
        <v>0.66</v>
      </c>
      <c r="AB19" s="106">
        <f t="shared" si="1"/>
        <v>2.0724</v>
      </c>
      <c r="AC19" s="114">
        <f t="shared" si="14"/>
        <v>0</v>
      </c>
      <c r="AD19" s="109">
        <f t="shared" si="15"/>
        <v>0</v>
      </c>
      <c r="AE19" s="107"/>
      <c r="AF19" s="109">
        <f t="shared" si="17"/>
        <v>7855.7365674152315</v>
      </c>
    </row>
    <row r="20" spans="1:32" x14ac:dyDescent="0.3">
      <c r="A20" s="115">
        <v>9.6</v>
      </c>
      <c r="B20" s="117">
        <v>17.057147969581859</v>
      </c>
      <c r="C20" s="116">
        <f t="shared" si="2"/>
        <v>17057.14796958186</v>
      </c>
      <c r="D20" s="112">
        <f t="shared" si="3"/>
        <v>80.233897187369422</v>
      </c>
      <c r="E20" s="113">
        <f t="shared" si="4"/>
        <v>0.47038284085036453</v>
      </c>
      <c r="F20" s="103">
        <f t="shared" si="5"/>
        <v>153.72768512040818</v>
      </c>
      <c r="G20" s="161">
        <v>1</v>
      </c>
      <c r="H20" s="161">
        <f t="shared" si="6"/>
        <v>153.72768512040818</v>
      </c>
      <c r="I20" s="104">
        <f t="shared" si="7"/>
        <v>9.6</v>
      </c>
      <c r="J20" s="105">
        <v>0.61</v>
      </c>
      <c r="K20" s="106">
        <f t="shared" si="0"/>
        <v>1.9154</v>
      </c>
      <c r="L20" s="114">
        <f t="shared" si="8"/>
        <v>212.00400581733317</v>
      </c>
      <c r="M20" s="109">
        <f t="shared" si="9"/>
        <v>1368.8903432150828</v>
      </c>
      <c r="N20" s="107"/>
      <c r="O20" s="109">
        <f t="shared" si="16"/>
        <v>4510.3540117275797</v>
      </c>
      <c r="R20" s="115">
        <v>9.6</v>
      </c>
      <c r="S20" s="117">
        <v>17.057147969581859</v>
      </c>
      <c r="T20" s="116">
        <f t="shared" si="10"/>
        <v>17057.14796958186</v>
      </c>
      <c r="U20" s="112">
        <f t="shared" si="11"/>
        <v>80.233897187369422</v>
      </c>
      <c r="V20" s="113">
        <f t="shared" si="12"/>
        <v>0.47038284085036453</v>
      </c>
      <c r="W20" s="103">
        <f t="shared" ref="W20:W34" si="18">IF(V20&gt;=1.5,(T20)^0.52*(0.9*(0.4+LN(V20))),IF(V20&gt;1,(T20)^0.51*(0.8+(1-V20)/8),(T20)^0.53*(0.8+(1.1-V20)/8)))</f>
        <v>153.72768512040818</v>
      </c>
      <c r="X20" s="194">
        <v>0.7</v>
      </c>
      <c r="Y20" s="161">
        <f t="shared" ref="Y20:Y34" si="19">W20*X20</f>
        <v>107.60937958428572</v>
      </c>
      <c r="Z20" s="104">
        <f t="shared" si="13"/>
        <v>9.6</v>
      </c>
      <c r="AA20" s="105">
        <v>0.66</v>
      </c>
      <c r="AB20" s="106">
        <f t="shared" si="1"/>
        <v>2.0724</v>
      </c>
      <c r="AC20" s="114">
        <f t="shared" si="14"/>
        <v>160.56696834034082</v>
      </c>
      <c r="AD20" s="109">
        <f t="shared" si="15"/>
        <v>160.56696834034082</v>
      </c>
      <c r="AE20" s="107"/>
      <c r="AF20" s="109">
        <f t="shared" si="17"/>
        <v>7695.1695990748904</v>
      </c>
    </row>
    <row r="21" spans="1:32" x14ac:dyDescent="0.3">
      <c r="A21" s="115">
        <v>11.12</v>
      </c>
      <c r="B21" s="117">
        <v>5.5237942875859698</v>
      </c>
      <c r="C21" s="116">
        <f t="shared" si="2"/>
        <v>5523.7942875859699</v>
      </c>
      <c r="D21" s="112">
        <f t="shared" si="3"/>
        <v>48.306644734332679</v>
      </c>
      <c r="E21" s="113">
        <f t="shared" si="4"/>
        <v>0.87451925649902928</v>
      </c>
      <c r="F21" s="103">
        <f t="shared" si="5"/>
        <v>79.710086839209865</v>
      </c>
      <c r="G21" s="161">
        <v>1</v>
      </c>
      <c r="H21" s="161">
        <f t="shared" si="6"/>
        <v>79.710086839209865</v>
      </c>
      <c r="I21" s="104">
        <f t="shared" si="7"/>
        <v>11.12</v>
      </c>
      <c r="J21" s="105">
        <v>0.61</v>
      </c>
      <c r="K21" s="106">
        <f t="shared" si="0"/>
        <v>1.9154</v>
      </c>
      <c r="L21" s="114">
        <f t="shared" si="8"/>
        <v>232.06858450437025</v>
      </c>
      <c r="M21" s="109">
        <f t="shared" si="9"/>
        <v>1600.958927719453</v>
      </c>
      <c r="N21" s="107"/>
      <c r="O21" s="109">
        <f t="shared" si="16"/>
        <v>4278.2854272232098</v>
      </c>
      <c r="R21" s="115">
        <v>11.12</v>
      </c>
      <c r="S21" s="117">
        <v>5.5237942875859698</v>
      </c>
      <c r="T21" s="116">
        <f t="shared" si="10"/>
        <v>5523.7942875859699</v>
      </c>
      <c r="U21" s="112">
        <f t="shared" si="11"/>
        <v>48.306644734332679</v>
      </c>
      <c r="V21" s="113">
        <f t="shared" si="12"/>
        <v>0.87451925649902928</v>
      </c>
      <c r="W21" s="103">
        <f t="shared" si="18"/>
        <v>79.710086839209865</v>
      </c>
      <c r="X21" s="194">
        <v>0.7</v>
      </c>
      <c r="Y21" s="161">
        <f t="shared" si="19"/>
        <v>55.797060787446902</v>
      </c>
      <c r="Z21" s="104">
        <f t="shared" si="13"/>
        <v>11.12</v>
      </c>
      <c r="AA21" s="105">
        <v>0.66</v>
      </c>
      <c r="AB21" s="106">
        <f t="shared" si="1"/>
        <v>2.0724</v>
      </c>
      <c r="AC21" s="114">
        <f t="shared" si="14"/>
        <v>175.76341973937548</v>
      </c>
      <c r="AD21" s="109">
        <f t="shared" si="15"/>
        <v>336.33038807971627</v>
      </c>
      <c r="AE21" s="107"/>
      <c r="AF21" s="109">
        <f t="shared" si="17"/>
        <v>7519.4061793355149</v>
      </c>
    </row>
    <row r="22" spans="1:32" x14ac:dyDescent="0.3">
      <c r="A22" s="115">
        <v>12.54</v>
      </c>
      <c r="B22" s="117">
        <v>11.220546069140966</v>
      </c>
      <c r="C22" s="116">
        <f t="shared" si="2"/>
        <v>11220.546069140966</v>
      </c>
      <c r="D22" s="112">
        <f t="shared" si="3"/>
        <v>66.451730783298146</v>
      </c>
      <c r="E22" s="113">
        <f t="shared" si="4"/>
        <v>0.59223259165661646</v>
      </c>
      <c r="F22" s="103">
        <f t="shared" si="5"/>
        <v>120.99157645903531</v>
      </c>
      <c r="G22" s="161">
        <v>1</v>
      </c>
      <c r="H22" s="161">
        <f t="shared" si="6"/>
        <v>120.99157645903531</v>
      </c>
      <c r="I22" s="104">
        <f t="shared" si="7"/>
        <v>12.54</v>
      </c>
      <c r="J22" s="105">
        <v>0.61</v>
      </c>
      <c r="K22" s="106">
        <f t="shared" si="0"/>
        <v>1.9154</v>
      </c>
      <c r="L22" s="114">
        <f t="shared" si="8"/>
        <v>329.08111708048347</v>
      </c>
      <c r="M22" s="109">
        <f t="shared" si="9"/>
        <v>1930.0400447999364</v>
      </c>
      <c r="N22" s="107"/>
      <c r="O22" s="109">
        <f t="shared" si="16"/>
        <v>3949.2043101427262</v>
      </c>
      <c r="R22" s="115">
        <v>12.54</v>
      </c>
      <c r="S22" s="117">
        <v>11.220546069140966</v>
      </c>
      <c r="T22" s="116">
        <f t="shared" si="10"/>
        <v>11220.546069140966</v>
      </c>
      <c r="U22" s="112">
        <f t="shared" si="11"/>
        <v>66.451730783298146</v>
      </c>
      <c r="V22" s="113">
        <f t="shared" si="12"/>
        <v>0.59223259165661646</v>
      </c>
      <c r="W22" s="103">
        <f t="shared" si="18"/>
        <v>120.99157645903531</v>
      </c>
      <c r="X22" s="194">
        <v>0.7</v>
      </c>
      <c r="Y22" s="161">
        <f t="shared" si="19"/>
        <v>84.69410352132472</v>
      </c>
      <c r="Z22" s="104">
        <f t="shared" si="13"/>
        <v>12.54</v>
      </c>
      <c r="AA22" s="105">
        <v>0.66</v>
      </c>
      <c r="AB22" s="106">
        <f t="shared" si="1"/>
        <v>2.0724</v>
      </c>
      <c r="AC22" s="114">
        <f t="shared" si="14"/>
        <v>249.23848539538255</v>
      </c>
      <c r="AD22" s="109">
        <f t="shared" si="15"/>
        <v>585.56887347509883</v>
      </c>
      <c r="AE22" s="107"/>
      <c r="AF22" s="109">
        <f t="shared" si="17"/>
        <v>7270.1676939401332</v>
      </c>
    </row>
    <row r="23" spans="1:32" x14ac:dyDescent="0.3">
      <c r="A23" s="115">
        <v>14.15</v>
      </c>
      <c r="B23" s="117">
        <v>15.909235361094158</v>
      </c>
      <c r="C23" s="116">
        <f t="shared" si="2"/>
        <v>15909.235361094157</v>
      </c>
      <c r="D23" s="112">
        <f t="shared" si="3"/>
        <v>77.757481923578055</v>
      </c>
      <c r="E23" s="113">
        <f t="shared" si="4"/>
        <v>0.48875687711386201</v>
      </c>
      <c r="F23" s="103">
        <f t="shared" si="5"/>
        <v>147.76758399893299</v>
      </c>
      <c r="G23" s="161">
        <v>1</v>
      </c>
      <c r="H23" s="161">
        <f t="shared" si="6"/>
        <v>147.76758399893299</v>
      </c>
      <c r="I23" s="104">
        <f t="shared" si="7"/>
        <v>14.15</v>
      </c>
      <c r="J23" s="105">
        <v>0.61</v>
      </c>
      <c r="K23" s="106">
        <f t="shared" si="0"/>
        <v>1.9154</v>
      </c>
      <c r="L23" s="114">
        <f t="shared" si="8"/>
        <v>455.68478893040594</v>
      </c>
      <c r="M23" s="109">
        <f t="shared" si="9"/>
        <v>2385.7248337303422</v>
      </c>
      <c r="N23" s="107"/>
      <c r="O23" s="109">
        <f t="shared" si="16"/>
        <v>3493.5195212123203</v>
      </c>
      <c r="R23" s="115">
        <v>14.15</v>
      </c>
      <c r="S23" s="117">
        <v>15.909235361094158</v>
      </c>
      <c r="T23" s="116">
        <f t="shared" si="10"/>
        <v>15909.235361094157</v>
      </c>
      <c r="U23" s="112">
        <f t="shared" si="11"/>
        <v>77.757481923578055</v>
      </c>
      <c r="V23" s="113">
        <f t="shared" si="12"/>
        <v>0.48875687711386201</v>
      </c>
      <c r="W23" s="103">
        <f t="shared" si="18"/>
        <v>147.76758399893299</v>
      </c>
      <c r="X23" s="194">
        <v>0.7</v>
      </c>
      <c r="Y23" s="161">
        <f t="shared" si="19"/>
        <v>103.43730879925309</v>
      </c>
      <c r="Z23" s="104">
        <f t="shared" si="13"/>
        <v>14.15</v>
      </c>
      <c r="AA23" s="105">
        <v>0.66</v>
      </c>
      <c r="AB23" s="106">
        <f t="shared" si="1"/>
        <v>2.0724</v>
      </c>
      <c r="AC23" s="114">
        <f t="shared" si="14"/>
        <v>345.12520079647135</v>
      </c>
      <c r="AD23" s="109">
        <f t="shared" si="15"/>
        <v>930.69407427157012</v>
      </c>
      <c r="AE23" s="107"/>
      <c r="AF23" s="109">
        <f t="shared" si="17"/>
        <v>6925.042493143661</v>
      </c>
    </row>
    <row r="24" spans="1:32" x14ac:dyDescent="0.3">
      <c r="A24" s="115">
        <v>15.8</v>
      </c>
      <c r="B24" s="117">
        <v>17.35311648648927</v>
      </c>
      <c r="C24" s="116">
        <f t="shared" si="2"/>
        <v>17353.116486489271</v>
      </c>
      <c r="D24" s="112">
        <f t="shared" si="3"/>
        <v>80.857417616149235</v>
      </c>
      <c r="E24" s="113">
        <f t="shared" si="4"/>
        <v>0.4659532924769042</v>
      </c>
      <c r="F24" s="103">
        <f t="shared" si="5"/>
        <v>155.23345596897198</v>
      </c>
      <c r="G24" s="161">
        <v>1</v>
      </c>
      <c r="H24" s="161">
        <f t="shared" si="6"/>
        <v>155.23345596897198</v>
      </c>
      <c r="I24" s="104">
        <f t="shared" si="7"/>
        <v>15.8</v>
      </c>
      <c r="J24" s="105">
        <v>0.61</v>
      </c>
      <c r="K24" s="106">
        <f t="shared" si="0"/>
        <v>1.9154</v>
      </c>
      <c r="L24" s="114">
        <f t="shared" si="8"/>
        <v>490.60136657889882</v>
      </c>
      <c r="M24" s="109">
        <f t="shared" si="9"/>
        <v>2876.3262003092409</v>
      </c>
      <c r="N24" s="107"/>
      <c r="O24" s="109">
        <f t="shared" si="16"/>
        <v>3002.9181546334216</v>
      </c>
      <c r="R24" s="115">
        <v>15.8</v>
      </c>
      <c r="S24" s="117">
        <v>17.35311648648927</v>
      </c>
      <c r="T24" s="116">
        <f t="shared" si="10"/>
        <v>17353.116486489271</v>
      </c>
      <c r="U24" s="112">
        <f t="shared" si="11"/>
        <v>80.857417616149235</v>
      </c>
      <c r="V24" s="113">
        <f t="shared" si="12"/>
        <v>0.4659532924769042</v>
      </c>
      <c r="W24" s="103">
        <f t="shared" si="18"/>
        <v>155.23345596897198</v>
      </c>
      <c r="X24" s="194">
        <v>0.7</v>
      </c>
      <c r="Y24" s="161">
        <f t="shared" si="19"/>
        <v>108.66341917828038</v>
      </c>
      <c r="Z24" s="104">
        <f t="shared" si="13"/>
        <v>15.8</v>
      </c>
      <c r="AA24" s="105">
        <v>0.66</v>
      </c>
      <c r="AB24" s="106">
        <f t="shared" si="1"/>
        <v>2.0724</v>
      </c>
      <c r="AC24" s="114">
        <f t="shared" si="14"/>
        <v>371.57021534336269</v>
      </c>
      <c r="AD24" s="109">
        <f t="shared" si="15"/>
        <v>1302.2642896149327</v>
      </c>
      <c r="AE24" s="107"/>
      <c r="AF24" s="109">
        <f t="shared" si="17"/>
        <v>6553.4722778002988</v>
      </c>
    </row>
    <row r="25" spans="1:32" x14ac:dyDescent="0.3">
      <c r="A25" s="226">
        <v>17.32</v>
      </c>
      <c r="B25" s="117">
        <v>14.434530127862974</v>
      </c>
      <c r="C25" s="116">
        <f t="shared" si="2"/>
        <v>14434.530127862974</v>
      </c>
      <c r="D25" s="112">
        <f t="shared" si="3"/>
        <v>74.427116409286157</v>
      </c>
      <c r="E25" s="113">
        <f t="shared" si="4"/>
        <v>0.51561856014709817</v>
      </c>
      <c r="F25" s="103">
        <f t="shared" si="5"/>
        <v>139.80456990860816</v>
      </c>
      <c r="G25" s="161">
        <v>1</v>
      </c>
      <c r="H25" s="161">
        <f t="shared" si="6"/>
        <v>139.80456990860816</v>
      </c>
      <c r="I25" s="104">
        <f t="shared" si="7"/>
        <v>17.32</v>
      </c>
      <c r="J25" s="105">
        <v>0.61</v>
      </c>
      <c r="K25" s="106">
        <f t="shared" si="0"/>
        <v>1.9154</v>
      </c>
      <c r="L25" s="114">
        <f t="shared" si="8"/>
        <v>407.02814326848096</v>
      </c>
      <c r="M25" s="223">
        <f t="shared" si="9"/>
        <v>3283.3543435777219</v>
      </c>
      <c r="N25" s="224">
        <f>(J25^2)*0.7854*N27*(0.45+(0.05*LOG(A25/J25)))</f>
        <v>2595.8900113649406</v>
      </c>
      <c r="O25" s="109">
        <f t="shared" si="16"/>
        <v>2595.8900113649406</v>
      </c>
      <c r="R25" s="172">
        <v>17.32</v>
      </c>
      <c r="S25" s="117">
        <v>14.434530127862974</v>
      </c>
      <c r="T25" s="116">
        <f t="shared" si="10"/>
        <v>14434.530127862974</v>
      </c>
      <c r="U25" s="112">
        <f t="shared" si="11"/>
        <v>74.427116409286157</v>
      </c>
      <c r="V25" s="113">
        <f t="shared" si="12"/>
        <v>0.51561856014709817</v>
      </c>
      <c r="W25" s="103">
        <f t="shared" si="18"/>
        <v>139.80456990860816</v>
      </c>
      <c r="X25" s="194">
        <v>0.7</v>
      </c>
      <c r="Y25" s="161">
        <f t="shared" si="19"/>
        <v>97.863198936025711</v>
      </c>
      <c r="Z25" s="104">
        <f t="shared" si="13"/>
        <v>17.32</v>
      </c>
      <c r="AA25" s="105">
        <v>0.66</v>
      </c>
      <c r="AB25" s="106">
        <f t="shared" si="1"/>
        <v>2.0724</v>
      </c>
      <c r="AC25" s="114">
        <f t="shared" si="14"/>
        <v>308.27377408202983</v>
      </c>
      <c r="AD25" s="109">
        <f t="shared" si="15"/>
        <v>1610.5380636969626</v>
      </c>
      <c r="AE25" s="118"/>
      <c r="AF25" s="109">
        <f t="shared" si="17"/>
        <v>6245.1985037182694</v>
      </c>
    </row>
    <row r="26" spans="1:32" x14ac:dyDescent="0.3">
      <c r="A26" s="115">
        <v>18.71</v>
      </c>
      <c r="B26" s="117">
        <v>21.474128459128195</v>
      </c>
      <c r="C26" s="116">
        <f t="shared" si="2"/>
        <v>21474.128459128195</v>
      </c>
      <c r="D26" s="112">
        <f t="shared" si="3"/>
        <v>88.994259969191106</v>
      </c>
      <c r="E26" s="113">
        <f t="shared" si="4"/>
        <v>0.41442548012402119</v>
      </c>
      <c r="F26" s="103"/>
      <c r="G26" s="161"/>
      <c r="H26" s="161"/>
      <c r="I26" s="104"/>
      <c r="J26" s="105"/>
      <c r="K26" s="106"/>
      <c r="L26" s="114"/>
      <c r="M26" s="109"/>
      <c r="N26" s="121"/>
      <c r="O26" s="109"/>
      <c r="R26" s="115">
        <v>18.71</v>
      </c>
      <c r="S26" s="117">
        <v>21.474128459128195</v>
      </c>
      <c r="T26" s="116">
        <f t="shared" si="10"/>
        <v>21474.128459128195</v>
      </c>
      <c r="U26" s="112">
        <f t="shared" si="11"/>
        <v>88.994259969191106</v>
      </c>
      <c r="V26" s="113">
        <f t="shared" si="12"/>
        <v>0.41442548012402119</v>
      </c>
      <c r="W26" s="103">
        <f t="shared" si="18"/>
        <v>175.0654009237513</v>
      </c>
      <c r="X26" s="194">
        <v>0.7</v>
      </c>
      <c r="Y26" s="161">
        <f t="shared" si="19"/>
        <v>122.5457806466259</v>
      </c>
      <c r="Z26" s="104">
        <f t="shared" si="13"/>
        <v>18.71</v>
      </c>
      <c r="AA26" s="105">
        <v>0.66</v>
      </c>
      <c r="AB26" s="106">
        <f t="shared" ref="AB26:AB34" si="20">(3.14*AA26)</f>
        <v>2.0724</v>
      </c>
      <c r="AC26" s="114">
        <f t="shared" ref="AC26:AC34" si="21">((AB26+AB25)/2)*(Z26-Z25)*Y26</f>
        <v>353.00978737877398</v>
      </c>
      <c r="AD26" s="109">
        <f t="shared" si="15"/>
        <v>1963.5478510757366</v>
      </c>
      <c r="AE26" s="121"/>
      <c r="AF26" s="109">
        <f t="shared" si="17"/>
        <v>5892.1887163394949</v>
      </c>
    </row>
    <row r="27" spans="1:32" x14ac:dyDescent="0.3">
      <c r="A27" s="115">
        <v>20.09</v>
      </c>
      <c r="B27" s="117">
        <v>21.577160893654344</v>
      </c>
      <c r="C27" s="116">
        <f t="shared" si="2"/>
        <v>21577.160893654345</v>
      </c>
      <c r="D27" s="112">
        <f t="shared" si="3"/>
        <v>89.186153766525422</v>
      </c>
      <c r="E27" s="113">
        <f t="shared" si="4"/>
        <v>0.41333590737952136</v>
      </c>
      <c r="F27" s="103"/>
      <c r="G27" s="161"/>
      <c r="H27" s="161"/>
      <c r="I27" s="104"/>
      <c r="J27" s="105"/>
      <c r="K27" s="106"/>
      <c r="L27" s="114"/>
      <c r="M27" s="109"/>
      <c r="N27" s="83">
        <f>AVERAGE(C22:C27)</f>
        <v>16994.786232894989</v>
      </c>
      <c r="O27" s="109"/>
      <c r="R27" s="115">
        <v>20.09</v>
      </c>
      <c r="S27" s="117">
        <v>21.577160893654344</v>
      </c>
      <c r="T27" s="116">
        <f t="shared" si="10"/>
        <v>21577.160893654345</v>
      </c>
      <c r="U27" s="112">
        <f t="shared" si="11"/>
        <v>89.186153766525422</v>
      </c>
      <c r="V27" s="113">
        <f t="shared" si="12"/>
        <v>0.41333590737952136</v>
      </c>
      <c r="W27" s="103">
        <f t="shared" si="18"/>
        <v>175.53706786417058</v>
      </c>
      <c r="X27" s="194">
        <v>0.7</v>
      </c>
      <c r="Y27" s="161">
        <f t="shared" si="19"/>
        <v>122.8759475049194</v>
      </c>
      <c r="Z27" s="104">
        <f t="shared" si="13"/>
        <v>20.09</v>
      </c>
      <c r="AA27" s="105">
        <v>0.66</v>
      </c>
      <c r="AB27" s="106">
        <f t="shared" si="20"/>
        <v>2.0724</v>
      </c>
      <c r="AC27" s="114">
        <f t="shared" si="21"/>
        <v>351.41439678068878</v>
      </c>
      <c r="AD27" s="109">
        <f t="shared" si="15"/>
        <v>2314.9622478564252</v>
      </c>
      <c r="AE27" s="83"/>
      <c r="AF27" s="109">
        <f t="shared" si="17"/>
        <v>5540.7743195588064</v>
      </c>
    </row>
    <row r="28" spans="1:32" x14ac:dyDescent="0.3">
      <c r="A28" s="115">
        <v>21.7</v>
      </c>
      <c r="B28" s="117">
        <v>13.959039723651017</v>
      </c>
      <c r="C28" s="116">
        <f t="shared" si="2"/>
        <v>13959.039723651018</v>
      </c>
      <c r="D28" s="112">
        <f t="shared" si="3"/>
        <v>73.313675751105862</v>
      </c>
      <c r="E28" s="113">
        <f t="shared" si="4"/>
        <v>0.52520572476693628</v>
      </c>
      <c r="F28" s="103"/>
      <c r="G28" s="161"/>
      <c r="H28" s="161"/>
      <c r="I28" s="104"/>
      <c r="J28" s="105"/>
      <c r="K28" s="106"/>
      <c r="L28" s="114"/>
      <c r="M28" s="109"/>
      <c r="N28" s="83"/>
      <c r="O28" s="109"/>
      <c r="R28" s="115">
        <v>21.7</v>
      </c>
      <c r="S28" s="117">
        <v>13.959039723651017</v>
      </c>
      <c r="T28" s="116">
        <f t="shared" si="10"/>
        <v>13959.039723651018</v>
      </c>
      <c r="U28" s="112">
        <f t="shared" si="11"/>
        <v>73.313675751105862</v>
      </c>
      <c r="V28" s="113">
        <f t="shared" si="12"/>
        <v>0.52520572476693628</v>
      </c>
      <c r="W28" s="103">
        <f t="shared" si="18"/>
        <v>137.15601338158953</v>
      </c>
      <c r="X28" s="194">
        <v>0.7</v>
      </c>
      <c r="Y28" s="161">
        <f t="shared" si="19"/>
        <v>96.009209367112661</v>
      </c>
      <c r="Z28" s="104">
        <f t="shared" si="13"/>
        <v>21.7</v>
      </c>
      <c r="AA28" s="105">
        <v>0.66</v>
      </c>
      <c r="AB28" s="106">
        <f t="shared" si="20"/>
        <v>2.0724</v>
      </c>
      <c r="AC28" s="114">
        <f t="shared" si="21"/>
        <v>320.34087164277076</v>
      </c>
      <c r="AD28" s="109">
        <f t="shared" si="15"/>
        <v>2635.3031194991959</v>
      </c>
      <c r="AE28" s="83"/>
      <c r="AF28" s="109">
        <f t="shared" si="17"/>
        <v>5220.4334479160352</v>
      </c>
    </row>
    <row r="29" spans="1:32" x14ac:dyDescent="0.3">
      <c r="A29" s="119">
        <v>23.17</v>
      </c>
      <c r="B29" s="120">
        <v>17.52978428973492</v>
      </c>
      <c r="C29" s="116">
        <f t="shared" si="2"/>
        <v>17529.784289734918</v>
      </c>
      <c r="D29" s="112">
        <f t="shared" si="3"/>
        <v>81.226821176687864</v>
      </c>
      <c r="E29" s="113">
        <f t="shared" si="4"/>
        <v>0.46336463606259337</v>
      </c>
      <c r="F29" s="103"/>
      <c r="G29" s="161"/>
      <c r="H29" s="161"/>
      <c r="I29" s="104"/>
      <c r="J29" s="105"/>
      <c r="K29" s="106"/>
      <c r="L29" s="114"/>
      <c r="M29" s="109"/>
      <c r="N29" s="83"/>
      <c r="O29" s="109"/>
      <c r="R29" s="119">
        <v>23.17</v>
      </c>
      <c r="S29" s="120">
        <v>17.52978428973492</v>
      </c>
      <c r="T29" s="116">
        <f t="shared" si="10"/>
        <v>17529.784289734918</v>
      </c>
      <c r="U29" s="112">
        <f t="shared" si="11"/>
        <v>81.226821176687864</v>
      </c>
      <c r="V29" s="113">
        <f t="shared" si="12"/>
        <v>0.46336463606259337</v>
      </c>
      <c r="W29" s="103">
        <f t="shared" si="18"/>
        <v>156.12650677520566</v>
      </c>
      <c r="X29" s="194">
        <v>0.7</v>
      </c>
      <c r="Y29" s="161">
        <f t="shared" si="19"/>
        <v>109.28855474264395</v>
      </c>
      <c r="Z29" s="104">
        <f t="shared" si="13"/>
        <v>23.17</v>
      </c>
      <c r="AA29" s="105">
        <v>0.66</v>
      </c>
      <c r="AB29" s="106">
        <f t="shared" si="20"/>
        <v>2.0724</v>
      </c>
      <c r="AC29" s="114">
        <f t="shared" si="21"/>
        <v>332.93971324752385</v>
      </c>
      <c r="AD29" s="109">
        <f t="shared" si="15"/>
        <v>2968.2428327467196</v>
      </c>
      <c r="AE29" s="83"/>
      <c r="AF29" s="109">
        <f t="shared" si="17"/>
        <v>4887.4937346685119</v>
      </c>
    </row>
    <row r="30" spans="1:32" x14ac:dyDescent="0.3">
      <c r="A30" s="119">
        <v>24.82</v>
      </c>
      <c r="B30" s="120">
        <v>11.030178662412638</v>
      </c>
      <c r="C30" s="116">
        <f t="shared" si="2"/>
        <v>11030.178662412638</v>
      </c>
      <c r="D30" s="112">
        <f t="shared" si="3"/>
        <v>65.942004728229577</v>
      </c>
      <c r="E30" s="113">
        <f t="shared" si="4"/>
        <v>0.59783260767061808</v>
      </c>
      <c r="F30" s="103"/>
      <c r="G30" s="161"/>
      <c r="H30" s="161"/>
      <c r="I30" s="104"/>
      <c r="J30" s="105"/>
      <c r="K30" s="106"/>
      <c r="L30" s="114"/>
      <c r="M30" s="109"/>
      <c r="O30" s="109"/>
      <c r="R30" s="119">
        <v>24.82</v>
      </c>
      <c r="S30" s="120">
        <v>11.030178662412638</v>
      </c>
      <c r="T30" s="116">
        <f t="shared" si="10"/>
        <v>11030.178662412638</v>
      </c>
      <c r="U30" s="112">
        <f t="shared" si="11"/>
        <v>65.942004728229577</v>
      </c>
      <c r="V30" s="113">
        <f t="shared" si="12"/>
        <v>0.59783260767061808</v>
      </c>
      <c r="W30" s="103">
        <f t="shared" si="18"/>
        <v>119.80205027916749</v>
      </c>
      <c r="X30" s="194">
        <v>0.7</v>
      </c>
      <c r="Y30" s="161">
        <f t="shared" si="19"/>
        <v>83.861435195417243</v>
      </c>
      <c r="Z30" s="104">
        <f t="shared" si="13"/>
        <v>24.82</v>
      </c>
      <c r="AA30" s="105">
        <v>0.66</v>
      </c>
      <c r="AB30" s="106">
        <f t="shared" si="20"/>
        <v>2.0724</v>
      </c>
      <c r="AC30" s="114">
        <f t="shared" si="21"/>
        <v>286.76082319332124</v>
      </c>
      <c r="AD30" s="109">
        <f t="shared" si="15"/>
        <v>3255.003655940041</v>
      </c>
      <c r="AF30" s="109">
        <f t="shared" si="17"/>
        <v>4600.7329114751901</v>
      </c>
    </row>
    <row r="31" spans="1:32" x14ac:dyDescent="0.3">
      <c r="A31" s="119">
        <v>26.29</v>
      </c>
      <c r="B31" s="120">
        <v>19.299887223061756</v>
      </c>
      <c r="C31" s="116">
        <f t="shared" si="2"/>
        <v>19299.887223061756</v>
      </c>
      <c r="D31" s="112">
        <f t="shared" si="3"/>
        <v>84.820269315260219</v>
      </c>
      <c r="E31" s="113">
        <f t="shared" si="4"/>
        <v>0.43948582877679759</v>
      </c>
      <c r="F31" s="103"/>
      <c r="G31" s="161"/>
      <c r="H31" s="161"/>
      <c r="I31" s="104"/>
      <c r="J31" s="105"/>
      <c r="K31" s="106"/>
      <c r="L31" s="114"/>
      <c r="M31" s="109"/>
      <c r="O31" s="109"/>
      <c r="R31" s="119">
        <v>26.29</v>
      </c>
      <c r="S31" s="120">
        <v>19.299887223061756</v>
      </c>
      <c r="T31" s="116">
        <f t="shared" si="10"/>
        <v>19299.887223061756</v>
      </c>
      <c r="U31" s="112">
        <f t="shared" si="11"/>
        <v>84.820269315260219</v>
      </c>
      <c r="V31" s="113">
        <f t="shared" si="12"/>
        <v>0.43948582877679759</v>
      </c>
      <c r="W31" s="103">
        <f t="shared" si="18"/>
        <v>164.85053875405535</v>
      </c>
      <c r="X31" s="194">
        <v>0.7</v>
      </c>
      <c r="Y31" s="161">
        <f t="shared" si="19"/>
        <v>115.39537712783874</v>
      </c>
      <c r="Z31" s="104">
        <f t="shared" si="13"/>
        <v>26.29</v>
      </c>
      <c r="AA31" s="105">
        <v>0.66</v>
      </c>
      <c r="AB31" s="106">
        <f t="shared" si="20"/>
        <v>2.0724</v>
      </c>
      <c r="AC31" s="114">
        <f t="shared" si="21"/>
        <v>351.54370795280721</v>
      </c>
      <c r="AD31" s="109">
        <f t="shared" si="15"/>
        <v>3606.5473638928484</v>
      </c>
      <c r="AF31" s="109">
        <f t="shared" si="17"/>
        <v>4249.1892035223827</v>
      </c>
    </row>
    <row r="32" spans="1:32" x14ac:dyDescent="0.3">
      <c r="A32" s="119">
        <v>27.86</v>
      </c>
      <c r="B32" s="120">
        <v>19.401778023964333</v>
      </c>
      <c r="C32" s="116">
        <f t="shared" si="2"/>
        <v>19401.778023964333</v>
      </c>
      <c r="D32" s="112">
        <f t="shared" si="3"/>
        <v>85.021485590952011</v>
      </c>
      <c r="E32" s="113">
        <f t="shared" si="4"/>
        <v>0.43821491765309722</v>
      </c>
      <c r="F32" s="103"/>
      <c r="G32" s="161"/>
      <c r="H32" s="161"/>
      <c r="I32" s="104"/>
      <c r="J32" s="105"/>
      <c r="K32" s="106"/>
      <c r="L32" s="114"/>
      <c r="M32" s="109"/>
      <c r="O32" s="109"/>
      <c r="R32" s="119">
        <v>27.86</v>
      </c>
      <c r="S32" s="120">
        <v>19.401778023964333</v>
      </c>
      <c r="T32" s="116">
        <f t="shared" si="10"/>
        <v>19401.778023964333</v>
      </c>
      <c r="U32" s="112">
        <f t="shared" si="11"/>
        <v>85.021485590952011</v>
      </c>
      <c r="V32" s="113">
        <f t="shared" si="12"/>
        <v>0.43821491765309722</v>
      </c>
      <c r="W32" s="103">
        <f t="shared" si="18"/>
        <v>165.34098511501995</v>
      </c>
      <c r="X32" s="194">
        <v>0.7</v>
      </c>
      <c r="Y32" s="161">
        <f t="shared" si="19"/>
        <v>115.73868958051395</v>
      </c>
      <c r="Z32" s="104">
        <f t="shared" si="13"/>
        <v>27.86</v>
      </c>
      <c r="AA32" s="105">
        <v>0.66</v>
      </c>
      <c r="AB32" s="106">
        <f t="shared" si="20"/>
        <v>2.0724</v>
      </c>
      <c r="AC32" s="114">
        <f t="shared" si="21"/>
        <v>376.57527065005172</v>
      </c>
      <c r="AD32" s="109">
        <f t="shared" si="15"/>
        <v>3983.1226345429</v>
      </c>
      <c r="AF32" s="109">
        <f t="shared" si="17"/>
        <v>3872.6139328723316</v>
      </c>
    </row>
    <row r="33" spans="1:32" x14ac:dyDescent="0.3">
      <c r="A33" s="119">
        <v>29.29</v>
      </c>
      <c r="B33" s="120">
        <v>29.238093324541097</v>
      </c>
      <c r="C33" s="116">
        <f t="shared" si="2"/>
        <v>29238.093324541096</v>
      </c>
      <c r="D33" s="112">
        <f t="shared" si="3"/>
        <v>102.25323849881005</v>
      </c>
      <c r="E33" s="113">
        <f t="shared" si="4"/>
        <v>0.34972608290084167</v>
      </c>
      <c r="F33" s="103"/>
      <c r="G33" s="161"/>
      <c r="H33" s="161"/>
      <c r="I33" s="104"/>
      <c r="J33" s="105"/>
      <c r="K33" s="106"/>
      <c r="L33" s="114"/>
      <c r="M33" s="109"/>
      <c r="O33" s="109"/>
      <c r="R33" s="119">
        <v>29.29</v>
      </c>
      <c r="S33" s="120">
        <v>29.238093324541097</v>
      </c>
      <c r="T33" s="116">
        <f t="shared" si="10"/>
        <v>29238.093324541096</v>
      </c>
      <c r="U33" s="112">
        <f t="shared" si="11"/>
        <v>102.25323849881005</v>
      </c>
      <c r="V33" s="113">
        <f t="shared" si="12"/>
        <v>0.34972608290084167</v>
      </c>
      <c r="W33" s="103">
        <f t="shared" si="18"/>
        <v>208.05860763205075</v>
      </c>
      <c r="X33" s="194">
        <v>0.7</v>
      </c>
      <c r="Y33" s="161">
        <f t="shared" si="19"/>
        <v>145.64102534243551</v>
      </c>
      <c r="Z33" s="104">
        <f t="shared" si="13"/>
        <v>29.29</v>
      </c>
      <c r="AA33" s="105">
        <v>0.66</v>
      </c>
      <c r="AB33" s="106">
        <f t="shared" si="20"/>
        <v>2.0724</v>
      </c>
      <c r="AC33" s="114">
        <f t="shared" si="21"/>
        <v>431.61183911511853</v>
      </c>
      <c r="AD33" s="109">
        <f t="shared" si="15"/>
        <v>4414.734473658018</v>
      </c>
      <c r="AF33" s="109">
        <f t="shared" si="17"/>
        <v>3441.0020937572135</v>
      </c>
    </row>
    <row r="34" spans="1:32" x14ac:dyDescent="0.3">
      <c r="A34" s="119">
        <v>30.94</v>
      </c>
      <c r="B34" s="120">
        <v>5.9564734309144729</v>
      </c>
      <c r="C34" s="116">
        <f t="shared" si="2"/>
        <v>5956.4734309144733</v>
      </c>
      <c r="D34" s="112">
        <f t="shared" si="3"/>
        <v>49.974118700291875</v>
      </c>
      <c r="E34" s="113">
        <f t="shared" si="4"/>
        <v>0.83898835913416547</v>
      </c>
      <c r="F34" s="103"/>
      <c r="G34" s="161"/>
      <c r="H34" s="161"/>
      <c r="I34" s="104"/>
      <c r="J34" s="105"/>
      <c r="K34" s="106"/>
      <c r="L34" s="114"/>
      <c r="M34" s="109"/>
      <c r="O34" s="109"/>
      <c r="R34" s="220">
        <v>30.94</v>
      </c>
      <c r="S34" s="120">
        <v>5.9564734309144729</v>
      </c>
      <c r="T34" s="116">
        <f t="shared" si="10"/>
        <v>5956.4734309144733</v>
      </c>
      <c r="U34" s="112">
        <f t="shared" si="11"/>
        <v>49.974118700291875</v>
      </c>
      <c r="V34" s="113">
        <f t="shared" si="12"/>
        <v>0.83898835913416547</v>
      </c>
      <c r="W34" s="103">
        <f t="shared" si="18"/>
        <v>83.405460853531565</v>
      </c>
      <c r="X34" s="194">
        <v>0.7</v>
      </c>
      <c r="Y34" s="161">
        <f t="shared" si="19"/>
        <v>58.38382259747209</v>
      </c>
      <c r="Z34" s="104">
        <f t="shared" si="13"/>
        <v>30.94</v>
      </c>
      <c r="AA34" s="105">
        <v>0.66</v>
      </c>
      <c r="AB34" s="106">
        <f t="shared" si="20"/>
        <v>2.0724</v>
      </c>
      <c r="AC34" s="114">
        <f t="shared" si="21"/>
        <v>199.64114601915216</v>
      </c>
      <c r="AD34" s="223">
        <f t="shared" si="15"/>
        <v>4614.3756196771701</v>
      </c>
      <c r="AE34" s="224">
        <f>(AA34^2)*0.7854*AE36*(0.3+(0.05*LOG(R34/AA34)))</f>
        <v>3241.3609477380614</v>
      </c>
      <c r="AF34" s="109">
        <f t="shared" si="17"/>
        <v>3241.3609477380614</v>
      </c>
    </row>
    <row r="35" spans="1:32" x14ac:dyDescent="0.3">
      <c r="A35" s="119">
        <v>32.28</v>
      </c>
      <c r="B35" s="120">
        <v>20.044803162433428</v>
      </c>
      <c r="C35" s="116">
        <f t="shared" si="2"/>
        <v>20044.803162433429</v>
      </c>
      <c r="D35" s="112">
        <f t="shared" si="3"/>
        <v>86.27814679790059</v>
      </c>
      <c r="E35" s="113">
        <f t="shared" si="4"/>
        <v>0.43042651054612036</v>
      </c>
      <c r="F35" s="103"/>
      <c r="G35" s="161"/>
      <c r="H35" s="161"/>
      <c r="I35" s="104"/>
      <c r="J35" s="105"/>
      <c r="K35" s="106"/>
      <c r="L35" s="114"/>
      <c r="M35" s="109"/>
      <c r="O35" s="109"/>
      <c r="R35" s="119">
        <v>32.28</v>
      </c>
      <c r="S35" s="120">
        <v>20.044803162433428</v>
      </c>
      <c r="T35" s="116">
        <f t="shared" si="10"/>
        <v>20044.803162433429</v>
      </c>
      <c r="U35" s="112">
        <f t="shared" si="11"/>
        <v>86.27814679790059</v>
      </c>
      <c r="V35" s="113">
        <f t="shared" si="12"/>
        <v>0.43042651054612036</v>
      </c>
      <c r="W35" s="103"/>
      <c r="X35" s="194"/>
      <c r="Y35" s="161"/>
      <c r="Z35" s="104"/>
      <c r="AA35" s="105"/>
      <c r="AB35" s="106"/>
      <c r="AC35" s="114"/>
      <c r="AD35" s="109"/>
      <c r="AE35" s="121"/>
      <c r="AF35" s="109"/>
    </row>
    <row r="36" spans="1:32" x14ac:dyDescent="0.3">
      <c r="A36" s="119">
        <v>33.93</v>
      </c>
      <c r="B36" s="120">
        <v>54.269552154676362</v>
      </c>
      <c r="C36" s="116">
        <f t="shared" si="2"/>
        <v>54269.552154676363</v>
      </c>
      <c r="D36" s="112">
        <f t="shared" si="3"/>
        <v>135.06732754639495</v>
      </c>
      <c r="E36" s="113">
        <f t="shared" si="4"/>
        <v>0.24888233306483315</v>
      </c>
      <c r="F36" s="103"/>
      <c r="G36" s="161"/>
      <c r="H36" s="161"/>
      <c r="I36" s="104"/>
      <c r="J36" s="105"/>
      <c r="K36" s="106"/>
      <c r="L36" s="114"/>
      <c r="M36" s="109"/>
      <c r="O36" s="109"/>
      <c r="R36" s="119">
        <v>33.93</v>
      </c>
      <c r="S36" s="120">
        <v>54.269552154676362</v>
      </c>
      <c r="T36" s="116">
        <f t="shared" si="10"/>
        <v>54269.552154676363</v>
      </c>
      <c r="U36" s="112">
        <f t="shared" si="11"/>
        <v>135.06732754639495</v>
      </c>
      <c r="V36" s="113">
        <f t="shared" si="12"/>
        <v>0.24888233306483315</v>
      </c>
      <c r="W36" s="103"/>
      <c r="X36" s="161"/>
      <c r="Y36" s="161"/>
      <c r="Z36" s="104"/>
      <c r="AA36" s="105"/>
      <c r="AB36" s="106"/>
      <c r="AC36" s="114"/>
      <c r="AD36" s="109"/>
      <c r="AE36" s="83">
        <f>AVERAGE(T31:T36)</f>
        <v>24701.764553265239</v>
      </c>
      <c r="AF36" s="109"/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0FDC8-8B65-417D-953B-E4D280F151BA}">
  <dimension ref="A2:AF36"/>
  <sheetViews>
    <sheetView workbookViewId="0">
      <selection activeCell="AB36" sqref="AB36"/>
    </sheetView>
  </sheetViews>
  <sheetFormatPr defaultRowHeight="15.75" x14ac:dyDescent="0.3"/>
  <cols>
    <col min="1" max="1" width="9.42578125" style="4" bestFit="1" customWidth="1"/>
    <col min="2" max="2" width="7.28515625" style="4" customWidth="1"/>
    <col min="3" max="3" width="10.42578125" style="4" customWidth="1"/>
    <col min="4" max="4" width="18.28515625" style="4" bestFit="1" customWidth="1"/>
    <col min="5" max="5" width="10.7109375" style="4" customWidth="1"/>
    <col min="6" max="8" width="9.7109375" style="4" customWidth="1"/>
    <col min="9" max="9" width="5.7109375" style="4" customWidth="1"/>
    <col min="10" max="10" width="10.42578125" style="122" customWidth="1"/>
    <col min="11" max="11" width="10.140625" style="1" bestFit="1" customWidth="1"/>
    <col min="12" max="12" width="9.140625" style="1"/>
    <col min="13" max="13" width="7.85546875" style="1" customWidth="1"/>
    <col min="14" max="14" width="9.140625" style="1"/>
    <col min="15" max="15" width="10.42578125" style="1" bestFit="1" customWidth="1"/>
    <col min="16" max="17" width="9.140625" style="153"/>
    <col min="18" max="18" width="9.42578125" style="4" bestFit="1" customWidth="1"/>
    <col min="19" max="19" width="7.28515625" style="4" customWidth="1"/>
    <col min="20" max="20" width="10.42578125" style="4" customWidth="1"/>
    <col min="21" max="21" width="18.28515625" style="4" bestFit="1" customWidth="1"/>
    <col min="22" max="22" width="10.7109375" style="4" customWidth="1"/>
    <col min="23" max="25" width="9.7109375" style="4" customWidth="1"/>
    <col min="26" max="26" width="5.7109375" style="4" customWidth="1"/>
    <col min="27" max="27" width="10.42578125" style="122" customWidth="1"/>
    <col min="28" max="28" width="10.140625" style="1" bestFit="1" customWidth="1"/>
    <col min="29" max="29" width="9.140625" style="1"/>
    <col min="30" max="30" width="7.85546875" style="1" customWidth="1"/>
    <col min="31" max="31" width="9.140625" style="1"/>
    <col min="32" max="32" width="10.42578125" style="1" bestFit="1" customWidth="1"/>
  </cols>
  <sheetData>
    <row r="2" spans="1:32" ht="21.75" x14ac:dyDescent="0.4">
      <c r="A2" s="87" t="s">
        <v>314</v>
      </c>
      <c r="B2" s="3"/>
      <c r="C2" s="3"/>
      <c r="D2" s="3"/>
      <c r="E2" s="3"/>
      <c r="F2" s="3"/>
      <c r="G2" s="3"/>
      <c r="H2" s="3"/>
      <c r="J2" s="88"/>
      <c r="K2" s="89"/>
      <c r="R2" s="87" t="s">
        <v>336</v>
      </c>
      <c r="S2" s="3"/>
      <c r="T2" s="3"/>
      <c r="U2" s="3"/>
      <c r="V2" s="3"/>
      <c r="W2" s="3"/>
      <c r="X2" s="3"/>
      <c r="Y2" s="3"/>
      <c r="AA2" s="88"/>
      <c r="AB2" s="89"/>
    </row>
    <row r="3" spans="1:32" ht="19.5" x14ac:dyDescent="0.4">
      <c r="A3" s="49"/>
      <c r="J3" s="88"/>
      <c r="K3" s="90"/>
      <c r="R3" s="49"/>
      <c r="AA3" s="88"/>
      <c r="AB3" s="90"/>
    </row>
    <row r="4" spans="1:32" ht="15" x14ac:dyDescent="0.25">
      <c r="I4" s="91"/>
      <c r="J4" s="92"/>
      <c r="K4" s="3"/>
      <c r="L4" s="3"/>
      <c r="M4" s="3"/>
      <c r="Z4" s="91"/>
      <c r="AA4" s="92"/>
      <c r="AB4" s="3"/>
      <c r="AC4" s="3"/>
      <c r="AD4" s="3"/>
    </row>
    <row r="5" spans="1:32" ht="15" x14ac:dyDescent="0.25">
      <c r="I5" s="93"/>
      <c r="J5" s="92"/>
      <c r="K5" s="3"/>
      <c r="L5" s="3"/>
      <c r="M5" s="3"/>
      <c r="Z5" s="93"/>
      <c r="AA5" s="92"/>
      <c r="AB5" s="3"/>
      <c r="AC5" s="3"/>
      <c r="AD5" s="3"/>
    </row>
    <row r="6" spans="1:32" ht="15" x14ac:dyDescent="0.25">
      <c r="A6" s="91" t="s">
        <v>107</v>
      </c>
      <c r="B6" s="91" t="s">
        <v>159</v>
      </c>
      <c r="C6" s="91" t="s">
        <v>159</v>
      </c>
      <c r="D6" s="91" t="s">
        <v>160</v>
      </c>
      <c r="E6" s="91" t="s">
        <v>161</v>
      </c>
      <c r="F6" s="94" t="s">
        <v>162</v>
      </c>
      <c r="G6" s="95" t="s">
        <v>163</v>
      </c>
      <c r="H6" s="94" t="s">
        <v>164</v>
      </c>
      <c r="I6" s="96" t="s">
        <v>165</v>
      </c>
      <c r="J6" s="96" t="s">
        <v>166</v>
      </c>
      <c r="K6" s="96" t="s">
        <v>168</v>
      </c>
      <c r="L6" s="96" t="s">
        <v>147</v>
      </c>
      <c r="M6" s="96" t="s">
        <v>169</v>
      </c>
      <c r="N6" s="99" t="s">
        <v>167</v>
      </c>
      <c r="O6" s="98" t="s">
        <v>170</v>
      </c>
      <c r="R6" s="91" t="s">
        <v>107</v>
      </c>
      <c r="S6" s="91" t="s">
        <v>159</v>
      </c>
      <c r="T6" s="91" t="s">
        <v>159</v>
      </c>
      <c r="U6" s="91" t="s">
        <v>160</v>
      </c>
      <c r="V6" s="91" t="s">
        <v>161</v>
      </c>
      <c r="W6" s="94" t="s">
        <v>162</v>
      </c>
      <c r="X6" s="95" t="s">
        <v>163</v>
      </c>
      <c r="Y6" s="94" t="s">
        <v>164</v>
      </c>
      <c r="Z6" s="96" t="s">
        <v>165</v>
      </c>
      <c r="AA6" s="96" t="s">
        <v>166</v>
      </c>
      <c r="AB6" s="96" t="s">
        <v>168</v>
      </c>
      <c r="AC6" s="96" t="s">
        <v>147</v>
      </c>
      <c r="AD6" s="96" t="s">
        <v>169</v>
      </c>
      <c r="AE6" s="99" t="s">
        <v>167</v>
      </c>
      <c r="AF6" s="98" t="s">
        <v>170</v>
      </c>
    </row>
    <row r="7" spans="1:32" ht="15" x14ac:dyDescent="0.25">
      <c r="A7" s="91" t="s">
        <v>171</v>
      </c>
      <c r="B7" s="91" t="s">
        <v>172</v>
      </c>
      <c r="C7" s="91" t="s">
        <v>173</v>
      </c>
      <c r="D7" s="91" t="s">
        <v>173</v>
      </c>
      <c r="E7" s="91"/>
      <c r="F7" s="94"/>
      <c r="G7" s="94"/>
      <c r="H7" s="94"/>
      <c r="I7" s="96"/>
      <c r="J7" s="96" t="s">
        <v>23</v>
      </c>
      <c r="K7" s="96" t="s">
        <v>23</v>
      </c>
      <c r="L7" s="96" t="s">
        <v>153</v>
      </c>
      <c r="M7" s="96" t="s">
        <v>153</v>
      </c>
      <c r="N7" s="96" t="s">
        <v>153</v>
      </c>
      <c r="O7" s="96" t="s">
        <v>153</v>
      </c>
      <c r="R7" s="91" t="s">
        <v>171</v>
      </c>
      <c r="S7" s="91" t="s">
        <v>172</v>
      </c>
      <c r="T7" s="91" t="s">
        <v>173</v>
      </c>
      <c r="U7" s="91" t="s">
        <v>173</v>
      </c>
      <c r="V7" s="91"/>
      <c r="W7" s="94"/>
      <c r="X7" s="94"/>
      <c r="Y7" s="94"/>
      <c r="Z7" s="96"/>
      <c r="AA7" s="96" t="s">
        <v>23</v>
      </c>
      <c r="AB7" s="96" t="s">
        <v>23</v>
      </c>
      <c r="AC7" s="96" t="s">
        <v>153</v>
      </c>
      <c r="AD7" s="96" t="s">
        <v>153</v>
      </c>
      <c r="AE7" s="96" t="s">
        <v>153</v>
      </c>
      <c r="AF7" s="96" t="s">
        <v>153</v>
      </c>
    </row>
    <row r="8" spans="1:32" x14ac:dyDescent="0.3">
      <c r="A8" s="68">
        <v>0</v>
      </c>
      <c r="B8" s="100">
        <v>0</v>
      </c>
      <c r="C8" s="101">
        <v>0</v>
      </c>
      <c r="D8" s="101">
        <v>0</v>
      </c>
      <c r="E8" s="102">
        <v>0</v>
      </c>
      <c r="F8" s="103"/>
      <c r="G8" s="103"/>
      <c r="H8" s="103"/>
      <c r="I8" s="104">
        <v>0</v>
      </c>
      <c r="J8" s="105">
        <v>0.61</v>
      </c>
      <c r="K8" s="106">
        <f t="shared" ref="K8:K25" si="0">(3.14*J8)</f>
        <v>1.9154</v>
      </c>
      <c r="L8" s="107"/>
      <c r="M8" s="108">
        <v>0</v>
      </c>
      <c r="N8" s="107"/>
      <c r="O8" s="223">
        <f>M25+N25</f>
        <v>4944.4269892066795</v>
      </c>
      <c r="R8" s="68">
        <v>0</v>
      </c>
      <c r="S8" s="100">
        <v>0</v>
      </c>
      <c r="T8" s="101">
        <v>0</v>
      </c>
      <c r="U8" s="101">
        <v>0</v>
      </c>
      <c r="V8" s="102">
        <v>0</v>
      </c>
      <c r="W8" s="103"/>
      <c r="X8" s="103"/>
      <c r="Y8" s="103"/>
      <c r="Z8" s="104">
        <v>0</v>
      </c>
      <c r="AA8" s="105">
        <v>0.66</v>
      </c>
      <c r="AB8" s="106">
        <f t="shared" ref="AB8:AB25" si="1">(3.14*AA8)</f>
        <v>2.0724</v>
      </c>
      <c r="AC8" s="107"/>
      <c r="AD8" s="108">
        <v>0</v>
      </c>
      <c r="AE8" s="107"/>
      <c r="AF8" s="223">
        <f>AD34+AE34</f>
        <v>5933.5872675440478</v>
      </c>
    </row>
    <row r="9" spans="1:32" x14ac:dyDescent="0.3">
      <c r="A9" s="110">
        <v>1.34</v>
      </c>
      <c r="B9" s="111">
        <v>0.87460725453858812</v>
      </c>
      <c r="C9" s="112">
        <f t="shared" ref="C9:C36" si="2">B9*1000</f>
        <v>874.60725453858811</v>
      </c>
      <c r="D9" s="112">
        <f t="shared" ref="D9:D36" si="3">IF(C9&lt;1500,C9^0.4,C9^0.45)</f>
        <v>15.021912575086443</v>
      </c>
      <c r="E9" s="113">
        <f t="shared" ref="E9:E36" si="4">(D9/(C9)*100)</f>
        <v>1.7175609391682296</v>
      </c>
      <c r="F9" s="103">
        <f t="shared" ref="F9:F25" si="5">IF(E9&gt;=1.5,(C9)^0.52*(0.9*(0.4+LN(E9))),IF(E9&gt;1,(C9)^0.51*(0.8+(1-E9)/8),(C9)^0.53*(0.8+(1.1-E9)/8)))</f>
        <v>28.676833133296459</v>
      </c>
      <c r="G9" s="161">
        <v>1</v>
      </c>
      <c r="H9" s="161">
        <f t="shared" ref="H9:H25" si="6">F9*G9</f>
        <v>28.676833133296459</v>
      </c>
      <c r="I9" s="104">
        <f t="shared" ref="I9:I25" si="7">A9</f>
        <v>1.34</v>
      </c>
      <c r="J9" s="105">
        <v>0.61</v>
      </c>
      <c r="K9" s="106">
        <f t="shared" si="0"/>
        <v>1.9154</v>
      </c>
      <c r="L9" s="114">
        <f t="shared" ref="L9:L25" si="8">((K9+K8)/2)*(I9-I8)*H9</f>
        <v>73.602992285911498</v>
      </c>
      <c r="M9" s="109">
        <f t="shared" ref="M9:M25" si="9">L9+M8</f>
        <v>73.602992285911498</v>
      </c>
      <c r="N9" s="107"/>
      <c r="O9" s="109">
        <f>O$8-M9</f>
        <v>4870.823996920768</v>
      </c>
      <c r="R9" s="110">
        <v>1.34</v>
      </c>
      <c r="S9" s="111">
        <v>0.87460725453858812</v>
      </c>
      <c r="T9" s="112">
        <f t="shared" ref="T9:T36" si="10">S9*1000</f>
        <v>874.60725453858811</v>
      </c>
      <c r="U9" s="112">
        <f t="shared" ref="U9:U36" si="11">IF(T9&lt;1500,T9^0.4,T9^0.45)</f>
        <v>15.021912575086443</v>
      </c>
      <c r="V9" s="113">
        <f t="shared" ref="V9:V36" si="12">(U9/(T9)*100)</f>
        <v>1.7175609391682296</v>
      </c>
      <c r="W9" s="103"/>
      <c r="X9" s="194"/>
      <c r="Y9" s="161"/>
      <c r="Z9" s="104">
        <f t="shared" ref="Z9:Z34" si="13">R9</f>
        <v>1.34</v>
      </c>
      <c r="AA9" s="105">
        <v>0.66</v>
      </c>
      <c r="AB9" s="106">
        <f t="shared" si="1"/>
        <v>2.0724</v>
      </c>
      <c r="AC9" s="114">
        <f t="shared" ref="AC9:AC25" si="14">((AB9+AB8)/2)*(Z9-Z8)*Y9</f>
        <v>0</v>
      </c>
      <c r="AD9" s="109">
        <f t="shared" ref="AD9:AD34" si="15">AC9+AD8</f>
        <v>0</v>
      </c>
      <c r="AE9" s="107"/>
      <c r="AF9" s="109">
        <f>AF$8-AD9</f>
        <v>5933.5872675440478</v>
      </c>
    </row>
    <row r="10" spans="1:32" x14ac:dyDescent="0.3">
      <c r="A10" s="115">
        <v>2.19</v>
      </c>
      <c r="B10" s="111">
        <v>1.7142295970399151</v>
      </c>
      <c r="C10" s="116">
        <f t="shared" si="2"/>
        <v>1714.229597039915</v>
      </c>
      <c r="D10" s="112">
        <f t="shared" si="3"/>
        <v>28.531923118853328</v>
      </c>
      <c r="E10" s="113">
        <f t="shared" si="4"/>
        <v>1.6644166667126432</v>
      </c>
      <c r="F10" s="103">
        <f t="shared" si="5"/>
        <v>39.3322699900366</v>
      </c>
      <c r="G10" s="161">
        <v>1</v>
      </c>
      <c r="H10" s="161">
        <f t="shared" si="6"/>
        <v>39.3322699900366</v>
      </c>
      <c r="I10" s="104">
        <f t="shared" si="7"/>
        <v>2.19</v>
      </c>
      <c r="J10" s="105">
        <v>0.61</v>
      </c>
      <c r="K10" s="106">
        <f t="shared" si="0"/>
        <v>1.9154</v>
      </c>
      <c r="L10" s="114">
        <f t="shared" si="8"/>
        <v>64.036475448078676</v>
      </c>
      <c r="M10" s="109">
        <f t="shared" si="9"/>
        <v>137.63946773399016</v>
      </c>
      <c r="N10" s="107"/>
      <c r="O10" s="109">
        <f t="shared" ref="O10:O25" si="16">O$8-M10</f>
        <v>4806.7875214726891</v>
      </c>
      <c r="R10" s="115">
        <v>2.19</v>
      </c>
      <c r="S10" s="111">
        <v>1.7142295970399151</v>
      </c>
      <c r="T10" s="116">
        <f t="shared" si="10"/>
        <v>1714.229597039915</v>
      </c>
      <c r="U10" s="112">
        <f t="shared" si="11"/>
        <v>28.531923118853328</v>
      </c>
      <c r="V10" s="113">
        <f t="shared" si="12"/>
        <v>1.6644166667126432</v>
      </c>
      <c r="W10" s="103"/>
      <c r="X10" s="194"/>
      <c r="Y10" s="161"/>
      <c r="Z10" s="104">
        <f t="shared" si="13"/>
        <v>2.19</v>
      </c>
      <c r="AA10" s="105">
        <v>0.66</v>
      </c>
      <c r="AB10" s="106">
        <f t="shared" si="1"/>
        <v>2.0724</v>
      </c>
      <c r="AC10" s="114">
        <f t="shared" si="14"/>
        <v>0</v>
      </c>
      <c r="AD10" s="109">
        <f t="shared" si="15"/>
        <v>0</v>
      </c>
      <c r="AE10" s="107"/>
      <c r="AF10" s="109">
        <f t="shared" ref="AF10:AF34" si="17">AF$8-AD10</f>
        <v>5933.5872675440478</v>
      </c>
    </row>
    <row r="11" spans="1:32" x14ac:dyDescent="0.3">
      <c r="A11" s="115">
        <v>2.86</v>
      </c>
      <c r="B11" s="111">
        <v>6.8063556931414428</v>
      </c>
      <c r="C11" s="116">
        <f t="shared" si="2"/>
        <v>6806.3556931414432</v>
      </c>
      <c r="D11" s="112">
        <f t="shared" si="3"/>
        <v>53.065417873387382</v>
      </c>
      <c r="E11" s="113">
        <f t="shared" si="4"/>
        <v>0.77964508858771198</v>
      </c>
      <c r="F11" s="103">
        <f t="shared" si="5"/>
        <v>90.312316531468724</v>
      </c>
      <c r="G11" s="161">
        <v>1</v>
      </c>
      <c r="H11" s="161">
        <f t="shared" si="6"/>
        <v>90.312316531468724</v>
      </c>
      <c r="I11" s="104">
        <f t="shared" si="7"/>
        <v>2.86</v>
      </c>
      <c r="J11" s="105">
        <v>0.61</v>
      </c>
      <c r="K11" s="106">
        <f t="shared" si="0"/>
        <v>1.9154</v>
      </c>
      <c r="L11" s="114">
        <f t="shared" si="8"/>
        <v>115.89942142653138</v>
      </c>
      <c r="M11" s="109">
        <f t="shared" si="9"/>
        <v>253.53888916052153</v>
      </c>
      <c r="N11" s="107"/>
      <c r="O11" s="109">
        <f t="shared" si="16"/>
        <v>4690.8881000461579</v>
      </c>
      <c r="R11" s="115">
        <v>2.86</v>
      </c>
      <c r="S11" s="111">
        <v>6.8063556931414428</v>
      </c>
      <c r="T11" s="116">
        <f t="shared" si="10"/>
        <v>6806.3556931414432</v>
      </c>
      <c r="U11" s="112">
        <f t="shared" si="11"/>
        <v>53.065417873387382</v>
      </c>
      <c r="V11" s="113">
        <f t="shared" si="12"/>
        <v>0.77964508858771198</v>
      </c>
      <c r="W11" s="103"/>
      <c r="X11" s="194"/>
      <c r="Y11" s="161"/>
      <c r="Z11" s="104">
        <f t="shared" si="13"/>
        <v>2.86</v>
      </c>
      <c r="AA11" s="105">
        <v>0.66</v>
      </c>
      <c r="AB11" s="106">
        <f t="shared" si="1"/>
        <v>2.0724</v>
      </c>
      <c r="AC11" s="114">
        <f t="shared" si="14"/>
        <v>0</v>
      </c>
      <c r="AD11" s="109">
        <f t="shared" si="15"/>
        <v>0</v>
      </c>
      <c r="AE11" s="107"/>
      <c r="AF11" s="109">
        <f t="shared" si="17"/>
        <v>5933.5872675440478</v>
      </c>
    </row>
    <row r="12" spans="1:32" x14ac:dyDescent="0.3">
      <c r="A12" s="115">
        <v>3.44</v>
      </c>
      <c r="B12" s="111">
        <v>1.2878684899305075</v>
      </c>
      <c r="C12" s="116">
        <f t="shared" si="2"/>
        <v>1287.8684899305076</v>
      </c>
      <c r="D12" s="112">
        <f t="shared" si="3"/>
        <v>17.536729656196769</v>
      </c>
      <c r="E12" s="113">
        <f t="shared" si="4"/>
        <v>1.361686367304711</v>
      </c>
      <c r="F12" s="103">
        <f t="shared" si="5"/>
        <v>29.097799944922542</v>
      </c>
      <c r="G12" s="161">
        <v>1</v>
      </c>
      <c r="H12" s="161">
        <f t="shared" si="6"/>
        <v>29.097799944922542</v>
      </c>
      <c r="I12" s="104">
        <f t="shared" si="7"/>
        <v>3.44</v>
      </c>
      <c r="J12" s="105">
        <v>0.61</v>
      </c>
      <c r="K12" s="106">
        <f t="shared" si="0"/>
        <v>1.9154</v>
      </c>
      <c r="L12" s="114">
        <f t="shared" si="8"/>
        <v>32.325677088412689</v>
      </c>
      <c r="M12" s="109">
        <f t="shared" si="9"/>
        <v>285.86456624893424</v>
      </c>
      <c r="N12" s="107"/>
      <c r="O12" s="109">
        <f t="shared" si="16"/>
        <v>4658.5624229577452</v>
      </c>
      <c r="R12" s="115">
        <v>3.44</v>
      </c>
      <c r="S12" s="111">
        <v>1.2878684899305075</v>
      </c>
      <c r="T12" s="116">
        <f t="shared" si="10"/>
        <v>1287.8684899305076</v>
      </c>
      <c r="U12" s="112">
        <f t="shared" si="11"/>
        <v>17.536729656196769</v>
      </c>
      <c r="V12" s="113">
        <f t="shared" si="12"/>
        <v>1.361686367304711</v>
      </c>
      <c r="W12" s="103"/>
      <c r="X12" s="194"/>
      <c r="Y12" s="161"/>
      <c r="Z12" s="104">
        <f t="shared" si="13"/>
        <v>3.44</v>
      </c>
      <c r="AA12" s="105">
        <v>0.66</v>
      </c>
      <c r="AB12" s="106">
        <f t="shared" si="1"/>
        <v>2.0724</v>
      </c>
      <c r="AC12" s="114">
        <f t="shared" si="14"/>
        <v>0</v>
      </c>
      <c r="AD12" s="109">
        <f t="shared" si="15"/>
        <v>0</v>
      </c>
      <c r="AE12" s="107"/>
      <c r="AF12" s="109">
        <f t="shared" si="17"/>
        <v>5933.5872675440478</v>
      </c>
    </row>
    <row r="13" spans="1:32" x14ac:dyDescent="0.3">
      <c r="A13" s="115">
        <v>4.29</v>
      </c>
      <c r="B13" s="111">
        <v>1.9230422913161842</v>
      </c>
      <c r="C13" s="116">
        <f t="shared" si="2"/>
        <v>1923.0422913161842</v>
      </c>
      <c r="D13" s="112">
        <f t="shared" si="3"/>
        <v>30.04657512589786</v>
      </c>
      <c r="E13" s="113">
        <f t="shared" si="4"/>
        <v>1.5624500439526547</v>
      </c>
      <c r="F13" s="103">
        <f t="shared" si="5"/>
        <v>38.852414940336516</v>
      </c>
      <c r="G13" s="161">
        <v>1</v>
      </c>
      <c r="H13" s="161">
        <f t="shared" si="6"/>
        <v>38.852414940336516</v>
      </c>
      <c r="I13" s="104">
        <f t="shared" si="7"/>
        <v>4.29</v>
      </c>
      <c r="J13" s="105">
        <v>0.61</v>
      </c>
      <c r="K13" s="106">
        <f t="shared" si="0"/>
        <v>1.9154</v>
      </c>
      <c r="L13" s="114">
        <f t="shared" si="8"/>
        <v>63.255228240212489</v>
      </c>
      <c r="M13" s="109">
        <f t="shared" si="9"/>
        <v>349.11979448914673</v>
      </c>
      <c r="N13" s="108"/>
      <c r="O13" s="109">
        <f t="shared" si="16"/>
        <v>4595.3071947175331</v>
      </c>
      <c r="R13" s="115">
        <v>4.29</v>
      </c>
      <c r="S13" s="111">
        <v>1.9230422913161842</v>
      </c>
      <c r="T13" s="116">
        <f t="shared" si="10"/>
        <v>1923.0422913161842</v>
      </c>
      <c r="U13" s="112">
        <f t="shared" si="11"/>
        <v>30.04657512589786</v>
      </c>
      <c r="V13" s="113">
        <f t="shared" si="12"/>
        <v>1.5624500439526547</v>
      </c>
      <c r="W13" s="103"/>
      <c r="X13" s="194"/>
      <c r="Y13" s="161"/>
      <c r="Z13" s="104">
        <f t="shared" si="13"/>
        <v>4.29</v>
      </c>
      <c r="AA13" s="105">
        <v>0.66</v>
      </c>
      <c r="AB13" s="106">
        <f t="shared" si="1"/>
        <v>2.0724</v>
      </c>
      <c r="AC13" s="114">
        <f t="shared" si="14"/>
        <v>0</v>
      </c>
      <c r="AD13" s="109">
        <f t="shared" si="15"/>
        <v>0</v>
      </c>
      <c r="AE13" s="108"/>
      <c r="AF13" s="109">
        <f t="shared" si="17"/>
        <v>5933.5872675440478</v>
      </c>
    </row>
    <row r="14" spans="1:32" x14ac:dyDescent="0.3">
      <c r="A14" s="115">
        <v>5.13</v>
      </c>
      <c r="B14" s="111">
        <v>0.38842932933979957</v>
      </c>
      <c r="C14" s="116">
        <f t="shared" si="2"/>
        <v>388.42932933979955</v>
      </c>
      <c r="D14" s="112">
        <f t="shared" si="3"/>
        <v>10.857374198056927</v>
      </c>
      <c r="E14" s="113">
        <f t="shared" si="4"/>
        <v>2.7951993780981588</v>
      </c>
      <c r="F14" s="103">
        <f t="shared" si="5"/>
        <v>28.535375802943896</v>
      </c>
      <c r="G14" s="161">
        <v>1</v>
      </c>
      <c r="H14" s="161">
        <f t="shared" si="6"/>
        <v>28.535375802943896</v>
      </c>
      <c r="I14" s="104">
        <f t="shared" si="7"/>
        <v>5.13</v>
      </c>
      <c r="J14" s="105">
        <v>0.61</v>
      </c>
      <c r="K14" s="106">
        <f t="shared" si="0"/>
        <v>1.9154</v>
      </c>
      <c r="L14" s="114">
        <f t="shared" si="8"/>
        <v>45.91159340288533</v>
      </c>
      <c r="M14" s="109">
        <f t="shared" si="9"/>
        <v>395.03138789203206</v>
      </c>
      <c r="N14" s="108"/>
      <c r="O14" s="109">
        <f t="shared" si="16"/>
        <v>4549.3956013146471</v>
      </c>
      <c r="R14" s="115">
        <v>5.13</v>
      </c>
      <c r="S14" s="111">
        <v>0.38842932933979957</v>
      </c>
      <c r="T14" s="116">
        <f t="shared" si="10"/>
        <v>388.42932933979955</v>
      </c>
      <c r="U14" s="112">
        <f t="shared" si="11"/>
        <v>10.857374198056927</v>
      </c>
      <c r="V14" s="113">
        <f t="shared" si="12"/>
        <v>2.7951993780981588</v>
      </c>
      <c r="W14" s="103"/>
      <c r="X14" s="194"/>
      <c r="Y14" s="161"/>
      <c r="Z14" s="104">
        <f t="shared" si="13"/>
        <v>5.13</v>
      </c>
      <c r="AA14" s="105">
        <v>0.66</v>
      </c>
      <c r="AB14" s="106">
        <f t="shared" si="1"/>
        <v>2.0724</v>
      </c>
      <c r="AC14" s="114">
        <f t="shared" si="14"/>
        <v>0</v>
      </c>
      <c r="AD14" s="109">
        <f t="shared" si="15"/>
        <v>0</v>
      </c>
      <c r="AE14" s="108"/>
      <c r="AF14" s="109">
        <f t="shared" si="17"/>
        <v>5933.5872675440478</v>
      </c>
    </row>
    <row r="15" spans="1:32" x14ac:dyDescent="0.3">
      <c r="A15" s="115">
        <v>5.8</v>
      </c>
      <c r="B15" s="111">
        <v>1.1880861152207187</v>
      </c>
      <c r="C15" s="116">
        <f t="shared" si="2"/>
        <v>1188.0861152207187</v>
      </c>
      <c r="D15" s="112">
        <f t="shared" si="3"/>
        <v>16.980057953837452</v>
      </c>
      <c r="E15" s="113">
        <f t="shared" si="4"/>
        <v>1.429194208761791</v>
      </c>
      <c r="F15" s="103">
        <f t="shared" si="5"/>
        <v>27.613114759204556</v>
      </c>
      <c r="G15" s="161">
        <v>1</v>
      </c>
      <c r="H15" s="161">
        <f t="shared" si="6"/>
        <v>27.613114759204556</v>
      </c>
      <c r="I15" s="104">
        <f t="shared" si="7"/>
        <v>5.8</v>
      </c>
      <c r="J15" s="105">
        <v>0.61</v>
      </c>
      <c r="K15" s="106">
        <f t="shared" si="0"/>
        <v>1.9154</v>
      </c>
      <c r="L15" s="114">
        <f t="shared" si="8"/>
        <v>35.436407206552872</v>
      </c>
      <c r="M15" s="109">
        <f t="shared" si="9"/>
        <v>430.46779509858493</v>
      </c>
      <c r="N15" s="108"/>
      <c r="O15" s="109">
        <f t="shared" si="16"/>
        <v>4513.9591941080944</v>
      </c>
      <c r="R15" s="115">
        <v>5.8</v>
      </c>
      <c r="S15" s="111">
        <v>1.1880861152207187</v>
      </c>
      <c r="T15" s="116">
        <f t="shared" si="10"/>
        <v>1188.0861152207187</v>
      </c>
      <c r="U15" s="112">
        <f t="shared" si="11"/>
        <v>16.980057953837452</v>
      </c>
      <c r="V15" s="113">
        <f t="shared" si="12"/>
        <v>1.429194208761791</v>
      </c>
      <c r="W15" s="103"/>
      <c r="X15" s="194"/>
      <c r="Y15" s="161"/>
      <c r="Z15" s="104">
        <f t="shared" si="13"/>
        <v>5.8</v>
      </c>
      <c r="AA15" s="105">
        <v>0.66</v>
      </c>
      <c r="AB15" s="106">
        <f t="shared" si="1"/>
        <v>2.0724</v>
      </c>
      <c r="AC15" s="114">
        <f t="shared" si="14"/>
        <v>0</v>
      </c>
      <c r="AD15" s="109">
        <f t="shared" si="15"/>
        <v>0</v>
      </c>
      <c r="AE15" s="108"/>
      <c r="AF15" s="109">
        <f t="shared" si="17"/>
        <v>5933.5872675440478</v>
      </c>
    </row>
    <row r="16" spans="1:32" x14ac:dyDescent="0.3">
      <c r="A16" s="115">
        <v>6.61</v>
      </c>
      <c r="B16" s="111">
        <v>8.997262414398751</v>
      </c>
      <c r="C16" s="116">
        <f t="shared" si="2"/>
        <v>8997.2624143987505</v>
      </c>
      <c r="D16" s="112">
        <f t="shared" si="3"/>
        <v>60.165797032160711</v>
      </c>
      <c r="E16" s="113">
        <f t="shared" si="4"/>
        <v>0.66871226225295488</v>
      </c>
      <c r="F16" s="103">
        <f t="shared" si="5"/>
        <v>106.43662541271169</v>
      </c>
      <c r="G16" s="161">
        <v>1</v>
      </c>
      <c r="H16" s="161">
        <f t="shared" si="6"/>
        <v>106.43662541271169</v>
      </c>
      <c r="I16" s="104">
        <f t="shared" si="7"/>
        <v>6.61</v>
      </c>
      <c r="J16" s="105">
        <v>0.61</v>
      </c>
      <c r="K16" s="106">
        <f t="shared" si="0"/>
        <v>1.9154</v>
      </c>
      <c r="L16" s="114">
        <f t="shared" si="8"/>
        <v>165.13365697556156</v>
      </c>
      <c r="M16" s="109">
        <f t="shared" si="9"/>
        <v>595.60145207414644</v>
      </c>
      <c r="N16" s="107"/>
      <c r="O16" s="109">
        <f t="shared" si="16"/>
        <v>4348.8255371325331</v>
      </c>
      <c r="R16" s="115">
        <v>6.61</v>
      </c>
      <c r="S16" s="111">
        <v>8.997262414398751</v>
      </c>
      <c r="T16" s="116">
        <f t="shared" si="10"/>
        <v>8997.2624143987505</v>
      </c>
      <c r="U16" s="112">
        <f t="shared" si="11"/>
        <v>60.165797032160711</v>
      </c>
      <c r="V16" s="113">
        <f t="shared" si="12"/>
        <v>0.66871226225295488</v>
      </c>
      <c r="W16" s="103"/>
      <c r="X16" s="194"/>
      <c r="Y16" s="161"/>
      <c r="Z16" s="104">
        <f t="shared" si="13"/>
        <v>6.61</v>
      </c>
      <c r="AA16" s="105">
        <v>0.66</v>
      </c>
      <c r="AB16" s="106">
        <f t="shared" si="1"/>
        <v>2.0724</v>
      </c>
      <c r="AC16" s="114">
        <f t="shared" si="14"/>
        <v>0</v>
      </c>
      <c r="AD16" s="109">
        <f t="shared" si="15"/>
        <v>0</v>
      </c>
      <c r="AE16" s="107"/>
      <c r="AF16" s="109">
        <f t="shared" si="17"/>
        <v>5933.5872675440478</v>
      </c>
    </row>
    <row r="17" spans="1:32" x14ac:dyDescent="0.3">
      <c r="A17" s="115">
        <v>7.37</v>
      </c>
      <c r="B17" s="111">
        <v>9.1397726175257521</v>
      </c>
      <c r="C17" s="116">
        <f t="shared" si="2"/>
        <v>9139.7726175257521</v>
      </c>
      <c r="D17" s="112">
        <f t="shared" si="3"/>
        <v>60.592786654283223</v>
      </c>
      <c r="E17" s="113">
        <f t="shared" si="4"/>
        <v>0.66295726589625414</v>
      </c>
      <c r="F17" s="103">
        <f t="shared" si="5"/>
        <v>107.41725867311258</v>
      </c>
      <c r="G17" s="161">
        <v>1</v>
      </c>
      <c r="H17" s="161">
        <f t="shared" si="6"/>
        <v>107.41725867311258</v>
      </c>
      <c r="I17" s="104">
        <f t="shared" si="7"/>
        <v>7.37</v>
      </c>
      <c r="J17" s="105">
        <v>0.61</v>
      </c>
      <c r="K17" s="106">
        <f t="shared" si="0"/>
        <v>1.9154</v>
      </c>
      <c r="L17" s="114">
        <f t="shared" si="8"/>
        <v>156.36773311948465</v>
      </c>
      <c r="M17" s="109">
        <f t="shared" si="9"/>
        <v>751.96918519363112</v>
      </c>
      <c r="N17" s="107"/>
      <c r="O17" s="109">
        <f t="shared" si="16"/>
        <v>4192.4578040130482</v>
      </c>
      <c r="R17" s="115">
        <v>7.37</v>
      </c>
      <c r="S17" s="111">
        <v>9.1397726175257521</v>
      </c>
      <c r="T17" s="116">
        <f t="shared" si="10"/>
        <v>9139.7726175257521</v>
      </c>
      <c r="U17" s="112">
        <f t="shared" si="11"/>
        <v>60.592786654283223</v>
      </c>
      <c r="V17" s="113">
        <f t="shared" si="12"/>
        <v>0.66295726589625414</v>
      </c>
      <c r="W17" s="103"/>
      <c r="X17" s="194"/>
      <c r="Y17" s="161"/>
      <c r="Z17" s="104">
        <f t="shared" si="13"/>
        <v>7.37</v>
      </c>
      <c r="AA17" s="105">
        <v>0.66</v>
      </c>
      <c r="AB17" s="106">
        <f t="shared" si="1"/>
        <v>2.0724</v>
      </c>
      <c r="AC17" s="114">
        <f t="shared" si="14"/>
        <v>0</v>
      </c>
      <c r="AD17" s="109">
        <f t="shared" si="15"/>
        <v>0</v>
      </c>
      <c r="AE17" s="107"/>
      <c r="AF17" s="109">
        <f t="shared" si="17"/>
        <v>5933.5872675440478</v>
      </c>
    </row>
    <row r="18" spans="1:32" x14ac:dyDescent="0.3">
      <c r="A18" s="115">
        <v>8.08</v>
      </c>
      <c r="B18" s="117">
        <v>7.2741567151336044</v>
      </c>
      <c r="C18" s="116">
        <f t="shared" si="2"/>
        <v>7274.1567151336048</v>
      </c>
      <c r="D18" s="112">
        <f t="shared" si="3"/>
        <v>54.676687290034394</v>
      </c>
      <c r="E18" s="113">
        <f t="shared" si="4"/>
        <v>0.75165671336557316</v>
      </c>
      <c r="F18" s="103">
        <f t="shared" si="5"/>
        <v>93.940309391666872</v>
      </c>
      <c r="G18" s="161">
        <v>1</v>
      </c>
      <c r="H18" s="161">
        <f t="shared" si="6"/>
        <v>93.940309391666872</v>
      </c>
      <c r="I18" s="104">
        <f t="shared" si="7"/>
        <v>8.08</v>
      </c>
      <c r="J18" s="105">
        <v>0.61</v>
      </c>
      <c r="K18" s="106">
        <f t="shared" si="0"/>
        <v>1.9154</v>
      </c>
      <c r="L18" s="114">
        <f t="shared" si="8"/>
        <v>127.75262071224709</v>
      </c>
      <c r="M18" s="109">
        <f t="shared" si="9"/>
        <v>879.72180590587823</v>
      </c>
      <c r="N18" s="107"/>
      <c r="O18" s="109">
        <f t="shared" si="16"/>
        <v>4064.7051833008013</v>
      </c>
      <c r="R18" s="115">
        <v>8.08</v>
      </c>
      <c r="S18" s="117">
        <v>7.2741567151336044</v>
      </c>
      <c r="T18" s="116">
        <f t="shared" si="10"/>
        <v>7274.1567151336048</v>
      </c>
      <c r="U18" s="112">
        <f t="shared" si="11"/>
        <v>54.676687290034394</v>
      </c>
      <c r="V18" s="113">
        <f t="shared" si="12"/>
        <v>0.75165671336557316</v>
      </c>
      <c r="W18" s="103"/>
      <c r="X18" s="194"/>
      <c r="Y18" s="161"/>
      <c r="Z18" s="104">
        <f t="shared" si="13"/>
        <v>8.08</v>
      </c>
      <c r="AA18" s="105">
        <v>0.66</v>
      </c>
      <c r="AB18" s="106">
        <f t="shared" si="1"/>
        <v>2.0724</v>
      </c>
      <c r="AC18" s="114">
        <f t="shared" si="14"/>
        <v>0</v>
      </c>
      <c r="AD18" s="109">
        <f t="shared" si="15"/>
        <v>0</v>
      </c>
      <c r="AE18" s="107"/>
      <c r="AF18" s="109">
        <f t="shared" si="17"/>
        <v>5933.5872675440478</v>
      </c>
    </row>
    <row r="19" spans="1:32" x14ac:dyDescent="0.3">
      <c r="A19" s="115">
        <v>8.8800000000000008</v>
      </c>
      <c r="B19" s="117">
        <v>14.659710848031519</v>
      </c>
      <c r="C19" s="116">
        <f t="shared" si="2"/>
        <v>14659.71084803152</v>
      </c>
      <c r="D19" s="112">
        <f t="shared" si="3"/>
        <v>74.947375939227612</v>
      </c>
      <c r="E19" s="113">
        <f t="shared" si="4"/>
        <v>0.51124730027871879</v>
      </c>
      <c r="F19" s="103">
        <f t="shared" si="5"/>
        <v>141.04449827633275</v>
      </c>
      <c r="G19" s="161">
        <v>1</v>
      </c>
      <c r="H19" s="161">
        <f t="shared" si="6"/>
        <v>141.04449827633275</v>
      </c>
      <c r="I19" s="104">
        <f t="shared" si="7"/>
        <v>8.8800000000000008</v>
      </c>
      <c r="J19" s="105">
        <v>0.61</v>
      </c>
      <c r="K19" s="106">
        <f t="shared" si="0"/>
        <v>1.9154</v>
      </c>
      <c r="L19" s="114">
        <f t="shared" si="8"/>
        <v>216.12530559879039</v>
      </c>
      <c r="M19" s="109">
        <f t="shared" si="9"/>
        <v>1095.8471115046686</v>
      </c>
      <c r="N19" s="107"/>
      <c r="O19" s="109">
        <f t="shared" si="16"/>
        <v>3848.5798777020109</v>
      </c>
      <c r="R19" s="115">
        <v>8.8800000000000008</v>
      </c>
      <c r="S19" s="117">
        <v>14.659710848031519</v>
      </c>
      <c r="T19" s="116">
        <f t="shared" si="10"/>
        <v>14659.71084803152</v>
      </c>
      <c r="U19" s="112">
        <f t="shared" si="11"/>
        <v>74.947375939227612</v>
      </c>
      <c r="V19" s="113">
        <f t="shared" si="12"/>
        <v>0.51124730027871879</v>
      </c>
      <c r="W19" s="103"/>
      <c r="X19" s="194"/>
      <c r="Y19" s="161"/>
      <c r="Z19" s="104">
        <f t="shared" si="13"/>
        <v>8.8800000000000008</v>
      </c>
      <c r="AA19" s="105">
        <v>0.66</v>
      </c>
      <c r="AB19" s="106">
        <f t="shared" si="1"/>
        <v>2.0724</v>
      </c>
      <c r="AC19" s="114">
        <f t="shared" si="14"/>
        <v>0</v>
      </c>
      <c r="AD19" s="109">
        <f t="shared" si="15"/>
        <v>0</v>
      </c>
      <c r="AE19" s="107"/>
      <c r="AF19" s="109">
        <f t="shared" si="17"/>
        <v>5933.5872675440478</v>
      </c>
    </row>
    <row r="20" spans="1:32" x14ac:dyDescent="0.3">
      <c r="A20" s="115">
        <v>9.6</v>
      </c>
      <c r="B20" s="117">
        <v>14.29230416512455</v>
      </c>
      <c r="C20" s="116">
        <f t="shared" si="2"/>
        <v>14292.304165124549</v>
      </c>
      <c r="D20" s="112">
        <f t="shared" si="3"/>
        <v>74.096213082747511</v>
      </c>
      <c r="E20" s="113">
        <f t="shared" si="4"/>
        <v>0.51843434219342899</v>
      </c>
      <c r="F20" s="103">
        <f t="shared" si="5"/>
        <v>139.01671835127866</v>
      </c>
      <c r="G20" s="161">
        <v>1</v>
      </c>
      <c r="H20" s="161">
        <f t="shared" si="6"/>
        <v>139.01671835127866</v>
      </c>
      <c r="I20" s="104">
        <f t="shared" si="7"/>
        <v>9.6</v>
      </c>
      <c r="J20" s="105">
        <v>0.61</v>
      </c>
      <c r="K20" s="106">
        <f t="shared" si="0"/>
        <v>1.9154</v>
      </c>
      <c r="L20" s="114">
        <f t="shared" si="8"/>
        <v>191.71628807762789</v>
      </c>
      <c r="M20" s="109">
        <f t="shared" si="9"/>
        <v>1287.5633995822966</v>
      </c>
      <c r="N20" s="107"/>
      <c r="O20" s="109">
        <f t="shared" si="16"/>
        <v>3656.8635896243832</v>
      </c>
      <c r="R20" s="115">
        <v>9.6</v>
      </c>
      <c r="S20" s="117">
        <v>14.29230416512455</v>
      </c>
      <c r="T20" s="116">
        <f t="shared" si="10"/>
        <v>14292.304165124549</v>
      </c>
      <c r="U20" s="112">
        <f t="shared" si="11"/>
        <v>74.096213082747511</v>
      </c>
      <c r="V20" s="113">
        <f t="shared" si="12"/>
        <v>0.51843434219342899</v>
      </c>
      <c r="W20" s="103">
        <f t="shared" ref="W20:W34" si="18">IF(V20&gt;=1.5,(T20)^0.52*(0.9*(0.4+LN(V20))),IF(V20&gt;1,(T20)^0.51*(0.8+(1-V20)/8),(T20)^0.53*(0.8+(1.1-V20)/8)))</f>
        <v>139.01671835127866</v>
      </c>
      <c r="X20" s="194">
        <v>0.7</v>
      </c>
      <c r="Y20" s="161">
        <f t="shared" ref="Y20:Y34" si="19">W20*X20</f>
        <v>97.311702845895056</v>
      </c>
      <c r="Z20" s="104">
        <f t="shared" si="13"/>
        <v>9.6</v>
      </c>
      <c r="AA20" s="105">
        <v>0.66</v>
      </c>
      <c r="AB20" s="106">
        <f t="shared" si="1"/>
        <v>2.0724</v>
      </c>
      <c r="AC20" s="114">
        <f t="shared" si="14"/>
        <v>145.20151654403946</v>
      </c>
      <c r="AD20" s="109">
        <f t="shared" si="15"/>
        <v>145.20151654403946</v>
      </c>
      <c r="AE20" s="107"/>
      <c r="AF20" s="109">
        <f t="shared" si="17"/>
        <v>5788.385751000008</v>
      </c>
    </row>
    <row r="21" spans="1:32" x14ac:dyDescent="0.3">
      <c r="A21" s="115">
        <v>11.12</v>
      </c>
      <c r="B21" s="117">
        <v>4.5224405319038015</v>
      </c>
      <c r="C21" s="116">
        <f t="shared" si="2"/>
        <v>4522.4405319038015</v>
      </c>
      <c r="D21" s="112">
        <f t="shared" si="3"/>
        <v>44.148686709742442</v>
      </c>
      <c r="E21" s="113">
        <f t="shared" si="4"/>
        <v>0.97621375888291162</v>
      </c>
      <c r="F21" s="103">
        <f t="shared" si="5"/>
        <v>70.59230353497469</v>
      </c>
      <c r="G21" s="161">
        <v>1</v>
      </c>
      <c r="H21" s="161">
        <f t="shared" si="6"/>
        <v>70.59230353497469</v>
      </c>
      <c r="I21" s="104">
        <f t="shared" si="7"/>
        <v>11.12</v>
      </c>
      <c r="J21" s="105">
        <v>0.61</v>
      </c>
      <c r="K21" s="106">
        <f t="shared" si="0"/>
        <v>1.9154</v>
      </c>
      <c r="L21" s="114">
        <f t="shared" si="8"/>
        <v>205.52299725015354</v>
      </c>
      <c r="M21" s="109">
        <f t="shared" si="9"/>
        <v>1493.0863968324502</v>
      </c>
      <c r="N21" s="107"/>
      <c r="O21" s="109">
        <f t="shared" si="16"/>
        <v>3451.3405923742293</v>
      </c>
      <c r="R21" s="115">
        <v>11.12</v>
      </c>
      <c r="S21" s="117">
        <v>4.5224405319038015</v>
      </c>
      <c r="T21" s="116">
        <f t="shared" si="10"/>
        <v>4522.4405319038015</v>
      </c>
      <c r="U21" s="112">
        <f t="shared" si="11"/>
        <v>44.148686709742442</v>
      </c>
      <c r="V21" s="113">
        <f t="shared" si="12"/>
        <v>0.97621375888291162</v>
      </c>
      <c r="W21" s="103">
        <f t="shared" si="18"/>
        <v>70.59230353497469</v>
      </c>
      <c r="X21" s="194">
        <v>0.7</v>
      </c>
      <c r="Y21" s="161">
        <f t="shared" si="19"/>
        <v>49.414612474482283</v>
      </c>
      <c r="Z21" s="104">
        <f t="shared" si="13"/>
        <v>11.12</v>
      </c>
      <c r="AA21" s="105">
        <v>0.66</v>
      </c>
      <c r="AB21" s="106">
        <f t="shared" si="1"/>
        <v>2.0724</v>
      </c>
      <c r="AC21" s="114">
        <f t="shared" si="14"/>
        <v>155.65840119601793</v>
      </c>
      <c r="AD21" s="109">
        <f t="shared" si="15"/>
        <v>300.85991774005743</v>
      </c>
      <c r="AE21" s="107"/>
      <c r="AF21" s="109">
        <f t="shared" si="17"/>
        <v>5632.7273498039904</v>
      </c>
    </row>
    <row r="22" spans="1:32" x14ac:dyDescent="0.3">
      <c r="A22" s="115">
        <v>12.54</v>
      </c>
      <c r="B22" s="117">
        <v>9.0114133111448425</v>
      </c>
      <c r="C22" s="116">
        <f t="shared" si="2"/>
        <v>9011.4133111448427</v>
      </c>
      <c r="D22" s="112">
        <f t="shared" si="3"/>
        <v>60.208361580922876</v>
      </c>
      <c r="E22" s="113">
        <f t="shared" si="4"/>
        <v>0.66813450345752468</v>
      </c>
      <c r="F22" s="103">
        <f t="shared" si="5"/>
        <v>106.5343259477679</v>
      </c>
      <c r="G22" s="161">
        <v>1</v>
      </c>
      <c r="H22" s="161">
        <f t="shared" si="6"/>
        <v>106.5343259477679</v>
      </c>
      <c r="I22" s="104">
        <f t="shared" si="7"/>
        <v>12.54</v>
      </c>
      <c r="J22" s="105">
        <v>0.61</v>
      </c>
      <c r="K22" s="106">
        <f t="shared" si="0"/>
        <v>1.9154</v>
      </c>
      <c r="L22" s="114">
        <f t="shared" si="8"/>
        <v>289.75930404690359</v>
      </c>
      <c r="M22" s="109">
        <f t="shared" si="9"/>
        <v>1782.8457008793539</v>
      </c>
      <c r="N22" s="107"/>
      <c r="O22" s="109">
        <f t="shared" si="16"/>
        <v>3161.5812883273256</v>
      </c>
      <c r="R22" s="115">
        <v>12.54</v>
      </c>
      <c r="S22" s="117">
        <v>9.0114133111448425</v>
      </c>
      <c r="T22" s="116">
        <f t="shared" si="10"/>
        <v>9011.4133111448427</v>
      </c>
      <c r="U22" s="112">
        <f t="shared" si="11"/>
        <v>60.208361580922876</v>
      </c>
      <c r="V22" s="113">
        <f t="shared" si="12"/>
        <v>0.66813450345752468</v>
      </c>
      <c r="W22" s="103">
        <f t="shared" si="18"/>
        <v>106.5343259477679</v>
      </c>
      <c r="X22" s="194">
        <v>0.7</v>
      </c>
      <c r="Y22" s="161">
        <f t="shared" si="19"/>
        <v>74.574028163437518</v>
      </c>
      <c r="Z22" s="104">
        <f t="shared" si="13"/>
        <v>12.54</v>
      </c>
      <c r="AA22" s="105">
        <v>0.66</v>
      </c>
      <c r="AB22" s="106">
        <f t="shared" si="1"/>
        <v>2.0724</v>
      </c>
      <c r="AC22" s="114">
        <f t="shared" si="14"/>
        <v>219.45704667158924</v>
      </c>
      <c r="AD22" s="109">
        <f t="shared" si="15"/>
        <v>520.31696441164672</v>
      </c>
      <c r="AE22" s="107"/>
      <c r="AF22" s="109">
        <f t="shared" si="17"/>
        <v>5413.2703031324008</v>
      </c>
    </row>
    <row r="23" spans="1:32" x14ac:dyDescent="0.3">
      <c r="A23" s="115">
        <v>14.15</v>
      </c>
      <c r="B23" s="117">
        <v>12.53297815250658</v>
      </c>
      <c r="C23" s="116">
        <f t="shared" si="2"/>
        <v>12532.978152506579</v>
      </c>
      <c r="D23" s="112">
        <f t="shared" si="3"/>
        <v>69.84324792216529</v>
      </c>
      <c r="E23" s="113">
        <f t="shared" si="4"/>
        <v>0.55727574940515423</v>
      </c>
      <c r="F23" s="103">
        <f t="shared" si="5"/>
        <v>128.94624484351937</v>
      </c>
      <c r="G23" s="161">
        <v>1</v>
      </c>
      <c r="H23" s="161">
        <f t="shared" si="6"/>
        <v>128.94624484351937</v>
      </c>
      <c r="I23" s="104">
        <f t="shared" si="7"/>
        <v>14.15</v>
      </c>
      <c r="J23" s="105">
        <v>0.61</v>
      </c>
      <c r="K23" s="106">
        <f t="shared" si="0"/>
        <v>1.9154</v>
      </c>
      <c r="L23" s="114">
        <f t="shared" si="8"/>
        <v>397.64365617097627</v>
      </c>
      <c r="M23" s="109">
        <f t="shared" si="9"/>
        <v>2180.48935705033</v>
      </c>
      <c r="N23" s="107"/>
      <c r="O23" s="109">
        <f t="shared" si="16"/>
        <v>2763.9376321563495</v>
      </c>
      <c r="R23" s="115">
        <v>14.15</v>
      </c>
      <c r="S23" s="117">
        <v>12.53297815250658</v>
      </c>
      <c r="T23" s="116">
        <f t="shared" si="10"/>
        <v>12532.978152506579</v>
      </c>
      <c r="U23" s="112">
        <f t="shared" si="11"/>
        <v>69.84324792216529</v>
      </c>
      <c r="V23" s="113">
        <f t="shared" si="12"/>
        <v>0.55727574940515423</v>
      </c>
      <c r="W23" s="103">
        <f t="shared" si="18"/>
        <v>128.94624484351937</v>
      </c>
      <c r="X23" s="194">
        <v>0.7</v>
      </c>
      <c r="Y23" s="161">
        <f t="shared" si="19"/>
        <v>90.262371390463557</v>
      </c>
      <c r="Z23" s="104">
        <f t="shared" si="13"/>
        <v>14.15</v>
      </c>
      <c r="AA23" s="105">
        <v>0.66</v>
      </c>
      <c r="AB23" s="106">
        <f t="shared" si="1"/>
        <v>2.0724</v>
      </c>
      <c r="AC23" s="114">
        <f t="shared" si="14"/>
        <v>301.16617893605087</v>
      </c>
      <c r="AD23" s="109">
        <f t="shared" si="15"/>
        <v>821.48314334769759</v>
      </c>
      <c r="AE23" s="107"/>
      <c r="AF23" s="109">
        <f t="shared" si="17"/>
        <v>5112.1041241963503</v>
      </c>
    </row>
    <row r="24" spans="1:32" x14ac:dyDescent="0.3">
      <c r="A24" s="115">
        <v>15.8</v>
      </c>
      <c r="B24" s="117">
        <v>13.430539879503524</v>
      </c>
      <c r="C24" s="116">
        <f t="shared" si="2"/>
        <v>13430.539879503523</v>
      </c>
      <c r="D24" s="112">
        <f t="shared" si="3"/>
        <v>72.05133994475284</v>
      </c>
      <c r="E24" s="113">
        <f t="shared" si="4"/>
        <v>0.53647389152770464</v>
      </c>
      <c r="F24" s="103">
        <f t="shared" si="5"/>
        <v>134.16176426934362</v>
      </c>
      <c r="G24" s="161">
        <v>1</v>
      </c>
      <c r="H24" s="161">
        <f t="shared" si="6"/>
        <v>134.16176426934362</v>
      </c>
      <c r="I24" s="104">
        <f t="shared" si="7"/>
        <v>15.8</v>
      </c>
      <c r="J24" s="105">
        <v>0.61</v>
      </c>
      <c r="K24" s="106">
        <f t="shared" si="0"/>
        <v>1.9154</v>
      </c>
      <c r="L24" s="114">
        <f t="shared" si="8"/>
        <v>424.00618141447637</v>
      </c>
      <c r="M24" s="109">
        <f t="shared" si="9"/>
        <v>2604.4955384648065</v>
      </c>
      <c r="N24" s="107"/>
      <c r="O24" s="109">
        <f t="shared" si="16"/>
        <v>2339.931450741873</v>
      </c>
      <c r="R24" s="115">
        <v>15.8</v>
      </c>
      <c r="S24" s="117">
        <v>13.430539879503524</v>
      </c>
      <c r="T24" s="116">
        <f t="shared" si="10"/>
        <v>13430.539879503523</v>
      </c>
      <c r="U24" s="112">
        <f t="shared" si="11"/>
        <v>72.05133994475284</v>
      </c>
      <c r="V24" s="113">
        <f t="shared" si="12"/>
        <v>0.53647389152770464</v>
      </c>
      <c r="W24" s="103">
        <f t="shared" si="18"/>
        <v>134.16176426934362</v>
      </c>
      <c r="X24" s="194">
        <v>0.7</v>
      </c>
      <c r="Y24" s="161">
        <f t="shared" si="19"/>
        <v>93.913234988540523</v>
      </c>
      <c r="Z24" s="104">
        <f t="shared" si="13"/>
        <v>15.8</v>
      </c>
      <c r="AA24" s="105">
        <v>0.66</v>
      </c>
      <c r="AB24" s="106">
        <f t="shared" si="1"/>
        <v>2.0724</v>
      </c>
      <c r="AC24" s="114">
        <f t="shared" si="14"/>
        <v>321.13255051391485</v>
      </c>
      <c r="AD24" s="109">
        <f t="shared" si="15"/>
        <v>1142.6156938616125</v>
      </c>
      <c r="AE24" s="107"/>
      <c r="AF24" s="109">
        <f t="shared" si="17"/>
        <v>4790.9715736824355</v>
      </c>
    </row>
    <row r="25" spans="1:32" x14ac:dyDescent="0.3">
      <c r="A25" s="172">
        <v>17.32</v>
      </c>
      <c r="B25" s="117">
        <v>11.008461602498276</v>
      </c>
      <c r="C25" s="116">
        <f t="shared" si="2"/>
        <v>11008.461602498275</v>
      </c>
      <c r="D25" s="112">
        <f t="shared" si="3"/>
        <v>65.883548813205294</v>
      </c>
      <c r="E25" s="113">
        <f t="shared" si="4"/>
        <v>0.59848097937911315</v>
      </c>
      <c r="F25" s="103">
        <f t="shared" si="5"/>
        <v>119.665736250021</v>
      </c>
      <c r="G25" s="161">
        <v>1</v>
      </c>
      <c r="H25" s="161">
        <f t="shared" si="6"/>
        <v>119.665736250021</v>
      </c>
      <c r="I25" s="104">
        <f t="shared" si="7"/>
        <v>17.32</v>
      </c>
      <c r="J25" s="105">
        <v>0.61</v>
      </c>
      <c r="K25" s="106">
        <f t="shared" si="0"/>
        <v>1.9154</v>
      </c>
      <c r="L25" s="114">
        <f t="shared" si="8"/>
        <v>348.39578184420105</v>
      </c>
      <c r="M25" s="225">
        <f t="shared" si="9"/>
        <v>2952.8913203090074</v>
      </c>
      <c r="N25" s="225">
        <f>(J25^2)*0.7854*N27*(0.45+(0.05*LOG(A25/J25)))</f>
        <v>1991.5356688976722</v>
      </c>
      <c r="O25" s="109">
        <f t="shared" si="16"/>
        <v>1991.5356688976722</v>
      </c>
      <c r="R25" s="172">
        <v>17.32</v>
      </c>
      <c r="S25" s="117">
        <v>11.008461602498276</v>
      </c>
      <c r="T25" s="116">
        <f t="shared" si="10"/>
        <v>11008.461602498275</v>
      </c>
      <c r="U25" s="112">
        <f t="shared" si="11"/>
        <v>65.883548813205294</v>
      </c>
      <c r="V25" s="113">
        <f t="shared" si="12"/>
        <v>0.59848097937911315</v>
      </c>
      <c r="W25" s="103">
        <f t="shared" si="18"/>
        <v>119.665736250021</v>
      </c>
      <c r="X25" s="194">
        <v>0.7</v>
      </c>
      <c r="Y25" s="161">
        <f t="shared" si="19"/>
        <v>83.766015375014689</v>
      </c>
      <c r="Z25" s="104">
        <f t="shared" si="13"/>
        <v>17.32</v>
      </c>
      <c r="AA25" s="105">
        <v>0.66</v>
      </c>
      <c r="AB25" s="106">
        <f t="shared" si="1"/>
        <v>2.0724</v>
      </c>
      <c r="AC25" s="114">
        <f t="shared" si="14"/>
        <v>263.86696920003419</v>
      </c>
      <c r="AD25" s="109">
        <f t="shared" si="15"/>
        <v>1406.4826630616467</v>
      </c>
      <c r="AE25" s="118"/>
      <c r="AF25" s="109">
        <f t="shared" si="17"/>
        <v>4527.1046044824016</v>
      </c>
    </row>
    <row r="26" spans="1:32" x14ac:dyDescent="0.3">
      <c r="A26" s="115">
        <v>18.71</v>
      </c>
      <c r="B26" s="117">
        <v>16.176500174842289</v>
      </c>
      <c r="C26" s="116">
        <f t="shared" si="2"/>
        <v>16176.500174842289</v>
      </c>
      <c r="D26" s="112">
        <f t="shared" si="3"/>
        <v>78.342613424768203</v>
      </c>
      <c r="E26" s="113">
        <f t="shared" si="4"/>
        <v>0.48429890630240729</v>
      </c>
      <c r="F26" s="103"/>
      <c r="G26" s="161"/>
      <c r="H26" s="161"/>
      <c r="I26" s="104"/>
      <c r="J26" s="105"/>
      <c r="K26" s="106"/>
      <c r="L26" s="114"/>
      <c r="M26" s="109"/>
      <c r="N26" s="121"/>
      <c r="O26" s="109"/>
      <c r="R26" s="115">
        <v>18.71</v>
      </c>
      <c r="S26" s="117">
        <v>16.176500174842289</v>
      </c>
      <c r="T26" s="116">
        <f t="shared" si="10"/>
        <v>16176.500174842289</v>
      </c>
      <c r="U26" s="112">
        <f t="shared" si="11"/>
        <v>78.342613424768203</v>
      </c>
      <c r="V26" s="113">
        <f t="shared" si="12"/>
        <v>0.48429890630240729</v>
      </c>
      <c r="W26" s="103">
        <f t="shared" si="18"/>
        <v>149.1728924990459</v>
      </c>
      <c r="X26" s="194">
        <v>0.7</v>
      </c>
      <c r="Y26" s="161">
        <f t="shared" si="19"/>
        <v>104.42102474933212</v>
      </c>
      <c r="Z26" s="104">
        <f t="shared" si="13"/>
        <v>18.71</v>
      </c>
      <c r="AA26" s="105">
        <v>0.66</v>
      </c>
      <c r="AB26" s="106">
        <f t="shared" ref="AB26:AB34" si="20">(3.14*AA26)</f>
        <v>2.0724</v>
      </c>
      <c r="AC26" s="114">
        <f t="shared" ref="AC26:AC34" si="21">((AB26+AB25)/2)*(Z26-Z25)*Y26</f>
        <v>300.79896304981719</v>
      </c>
      <c r="AD26" s="109">
        <f t="shared" si="15"/>
        <v>1707.281626111464</v>
      </c>
      <c r="AE26" s="121"/>
      <c r="AF26" s="109">
        <f t="shared" si="17"/>
        <v>4226.3056414325838</v>
      </c>
    </row>
    <row r="27" spans="1:32" x14ac:dyDescent="0.3">
      <c r="A27" s="115">
        <v>20.09</v>
      </c>
      <c r="B27" s="117">
        <v>16.069283354447148</v>
      </c>
      <c r="C27" s="116">
        <f t="shared" si="2"/>
        <v>16069.283354447147</v>
      </c>
      <c r="D27" s="112">
        <f t="shared" si="3"/>
        <v>78.108523617805659</v>
      </c>
      <c r="E27" s="113">
        <f t="shared" si="4"/>
        <v>0.48607347256832872</v>
      </c>
      <c r="F27" s="103"/>
      <c r="G27" s="161"/>
      <c r="H27" s="161"/>
      <c r="I27" s="104"/>
      <c r="J27" s="105"/>
      <c r="K27" s="106"/>
      <c r="L27" s="114"/>
      <c r="M27" s="109"/>
      <c r="N27" s="83">
        <f>AVERAGE(C22:C27)</f>
        <v>13038.196079157109</v>
      </c>
      <c r="O27" s="109"/>
      <c r="R27" s="115">
        <v>20.09</v>
      </c>
      <c r="S27" s="117">
        <v>16.069283354447148</v>
      </c>
      <c r="T27" s="116">
        <f t="shared" si="10"/>
        <v>16069.283354447147</v>
      </c>
      <c r="U27" s="112">
        <f t="shared" si="11"/>
        <v>78.108523617805659</v>
      </c>
      <c r="V27" s="113">
        <f t="shared" si="12"/>
        <v>0.48607347256832872</v>
      </c>
      <c r="W27" s="103">
        <f t="shared" si="18"/>
        <v>148.61045879007324</v>
      </c>
      <c r="X27" s="194">
        <v>0.7</v>
      </c>
      <c r="Y27" s="161">
        <f t="shared" si="19"/>
        <v>104.02732115305126</v>
      </c>
      <c r="Z27" s="104">
        <f t="shared" si="13"/>
        <v>20.09</v>
      </c>
      <c r="AA27" s="105">
        <v>0.66</v>
      </c>
      <c r="AB27" s="106">
        <f t="shared" si="20"/>
        <v>2.0724</v>
      </c>
      <c r="AC27" s="114">
        <f t="shared" si="21"/>
        <v>297.5089840934649</v>
      </c>
      <c r="AD27" s="109">
        <f t="shared" si="15"/>
        <v>2004.790610204929</v>
      </c>
      <c r="AE27" s="83"/>
      <c r="AF27" s="109">
        <f t="shared" si="17"/>
        <v>3928.7966573391186</v>
      </c>
    </row>
    <row r="28" spans="1:32" x14ac:dyDescent="0.3">
      <c r="A28" s="115">
        <v>21.7</v>
      </c>
      <c r="B28" s="117">
        <v>10.268618999833093</v>
      </c>
      <c r="C28" s="116">
        <f t="shared" si="2"/>
        <v>10268.618999833092</v>
      </c>
      <c r="D28" s="112">
        <f t="shared" si="3"/>
        <v>63.852869391709483</v>
      </c>
      <c r="E28" s="113">
        <f t="shared" si="4"/>
        <v>0.62182528529637093</v>
      </c>
      <c r="F28" s="103"/>
      <c r="G28" s="161"/>
      <c r="H28" s="161"/>
      <c r="I28" s="104"/>
      <c r="J28" s="105"/>
      <c r="K28" s="106"/>
      <c r="L28" s="114"/>
      <c r="M28" s="109"/>
      <c r="N28" s="83"/>
      <c r="O28" s="109"/>
      <c r="R28" s="115">
        <v>21.7</v>
      </c>
      <c r="S28" s="117">
        <v>10.268618999833093</v>
      </c>
      <c r="T28" s="116">
        <f t="shared" si="10"/>
        <v>10268.618999833092</v>
      </c>
      <c r="U28" s="112">
        <f t="shared" si="11"/>
        <v>63.852869391709483</v>
      </c>
      <c r="V28" s="113">
        <f t="shared" si="12"/>
        <v>0.62182528529637093</v>
      </c>
      <c r="W28" s="103">
        <f t="shared" si="18"/>
        <v>114.94354778079477</v>
      </c>
      <c r="X28" s="194">
        <v>0.7</v>
      </c>
      <c r="Y28" s="161">
        <f t="shared" si="19"/>
        <v>80.460483446556339</v>
      </c>
      <c r="Z28" s="104">
        <f t="shared" si="13"/>
        <v>21.7</v>
      </c>
      <c r="AA28" s="105">
        <v>0.66</v>
      </c>
      <c r="AB28" s="106">
        <f t="shared" si="20"/>
        <v>2.0724</v>
      </c>
      <c r="AC28" s="114">
        <f t="shared" si="21"/>
        <v>268.46155249037571</v>
      </c>
      <c r="AD28" s="109">
        <f t="shared" si="15"/>
        <v>2273.2521626953048</v>
      </c>
      <c r="AE28" s="83"/>
      <c r="AF28" s="109">
        <f t="shared" si="17"/>
        <v>3660.335104848743</v>
      </c>
    </row>
    <row r="29" spans="1:32" x14ac:dyDescent="0.3">
      <c r="A29" s="119">
        <v>23.17</v>
      </c>
      <c r="B29" s="120">
        <v>12.760872381828836</v>
      </c>
      <c r="C29" s="116">
        <f t="shared" si="2"/>
        <v>12760.872381828836</v>
      </c>
      <c r="D29" s="112">
        <f t="shared" si="3"/>
        <v>70.411916363684369</v>
      </c>
      <c r="E29" s="113">
        <f t="shared" si="4"/>
        <v>0.55177980201376498</v>
      </c>
      <c r="F29" s="103"/>
      <c r="G29" s="161"/>
      <c r="H29" s="161"/>
      <c r="I29" s="104"/>
      <c r="J29" s="105"/>
      <c r="K29" s="106"/>
      <c r="L29" s="114"/>
      <c r="M29" s="109"/>
      <c r="N29" s="83"/>
      <c r="O29" s="109"/>
      <c r="R29" s="119">
        <v>23.17</v>
      </c>
      <c r="S29" s="120">
        <v>12.760872381828836</v>
      </c>
      <c r="T29" s="116">
        <f t="shared" si="10"/>
        <v>12760.872381828836</v>
      </c>
      <c r="U29" s="112">
        <f t="shared" si="11"/>
        <v>70.411916363684369</v>
      </c>
      <c r="V29" s="113">
        <f t="shared" si="12"/>
        <v>0.55177980201376498</v>
      </c>
      <c r="W29" s="103">
        <f t="shared" si="18"/>
        <v>130.28672878211535</v>
      </c>
      <c r="X29" s="194">
        <v>0.7</v>
      </c>
      <c r="Y29" s="161">
        <f t="shared" si="19"/>
        <v>91.200710147480734</v>
      </c>
      <c r="Z29" s="104">
        <f t="shared" si="13"/>
        <v>23.17</v>
      </c>
      <c r="AA29" s="105">
        <v>0.66</v>
      </c>
      <c r="AB29" s="106">
        <f t="shared" si="20"/>
        <v>2.0724</v>
      </c>
      <c r="AC29" s="114">
        <f t="shared" si="21"/>
        <v>277.83639701316991</v>
      </c>
      <c r="AD29" s="109">
        <f t="shared" si="15"/>
        <v>2551.0885597084748</v>
      </c>
      <c r="AE29" s="83"/>
      <c r="AF29" s="109">
        <f t="shared" si="17"/>
        <v>3382.498707835573</v>
      </c>
    </row>
    <row r="30" spans="1:32" x14ac:dyDescent="0.3">
      <c r="A30" s="119">
        <v>24.82</v>
      </c>
      <c r="B30" s="120">
        <v>7.9419413903558906</v>
      </c>
      <c r="C30" s="116">
        <f t="shared" si="2"/>
        <v>7941.9413903558907</v>
      </c>
      <c r="D30" s="112">
        <f t="shared" si="3"/>
        <v>56.880971455275578</v>
      </c>
      <c r="E30" s="113">
        <f t="shared" si="4"/>
        <v>0.71620991215507646</v>
      </c>
      <c r="F30" s="103"/>
      <c r="G30" s="161"/>
      <c r="H30" s="161"/>
      <c r="I30" s="104"/>
      <c r="J30" s="105"/>
      <c r="K30" s="106"/>
      <c r="L30" s="114"/>
      <c r="M30" s="109"/>
      <c r="O30" s="109"/>
      <c r="R30" s="119">
        <v>24.82</v>
      </c>
      <c r="S30" s="120">
        <v>7.9419413903558906</v>
      </c>
      <c r="T30" s="116">
        <f t="shared" si="10"/>
        <v>7941.9413903558907</v>
      </c>
      <c r="U30" s="112">
        <f t="shared" si="11"/>
        <v>56.880971455275578</v>
      </c>
      <c r="V30" s="113">
        <f t="shared" si="12"/>
        <v>0.71620991215507646</v>
      </c>
      <c r="W30" s="103">
        <f t="shared" si="18"/>
        <v>98.933540935509058</v>
      </c>
      <c r="X30" s="194">
        <v>0.7</v>
      </c>
      <c r="Y30" s="161">
        <f t="shared" si="19"/>
        <v>69.253478654856337</v>
      </c>
      <c r="Z30" s="104">
        <f t="shared" si="13"/>
        <v>24.82</v>
      </c>
      <c r="AA30" s="105">
        <v>0.66</v>
      </c>
      <c r="AB30" s="106">
        <f t="shared" si="20"/>
        <v>2.0724</v>
      </c>
      <c r="AC30" s="114">
        <f t="shared" si="21"/>
        <v>236.80950012113487</v>
      </c>
      <c r="AD30" s="109">
        <f t="shared" si="15"/>
        <v>2787.8980598296098</v>
      </c>
      <c r="AF30" s="109">
        <f t="shared" si="17"/>
        <v>3145.689207714438</v>
      </c>
    </row>
    <row r="31" spans="1:32" x14ac:dyDescent="0.3">
      <c r="A31" s="119">
        <v>26.29</v>
      </c>
      <c r="B31" s="120">
        <v>13.76972571092691</v>
      </c>
      <c r="C31" s="116">
        <f t="shared" si="2"/>
        <v>13769.72571092691</v>
      </c>
      <c r="D31" s="112">
        <f t="shared" si="3"/>
        <v>72.86456561696744</v>
      </c>
      <c r="E31" s="113">
        <f t="shared" si="4"/>
        <v>0.52916497500851489</v>
      </c>
      <c r="F31" s="103"/>
      <c r="G31" s="161"/>
      <c r="H31" s="161"/>
      <c r="I31" s="104"/>
      <c r="J31" s="105"/>
      <c r="K31" s="106"/>
      <c r="L31" s="114"/>
      <c r="M31" s="109"/>
      <c r="O31" s="109"/>
      <c r="R31" s="119">
        <v>26.29</v>
      </c>
      <c r="S31" s="120">
        <v>13.76972571092691</v>
      </c>
      <c r="T31" s="116">
        <f t="shared" si="10"/>
        <v>13769.72571092691</v>
      </c>
      <c r="U31" s="112">
        <f t="shared" si="11"/>
        <v>72.86456561696744</v>
      </c>
      <c r="V31" s="113">
        <f t="shared" si="12"/>
        <v>0.52916497500851489</v>
      </c>
      <c r="W31" s="103">
        <f t="shared" si="18"/>
        <v>136.08968880828132</v>
      </c>
      <c r="X31" s="194">
        <v>0.7</v>
      </c>
      <c r="Y31" s="161">
        <f t="shared" si="19"/>
        <v>95.262782165796921</v>
      </c>
      <c r="Z31" s="104">
        <f t="shared" si="13"/>
        <v>26.29</v>
      </c>
      <c r="AA31" s="105">
        <v>0.66</v>
      </c>
      <c r="AB31" s="106">
        <f t="shared" si="20"/>
        <v>2.0724</v>
      </c>
      <c r="AC31" s="114">
        <f t="shared" si="21"/>
        <v>290.21120694778415</v>
      </c>
      <c r="AD31" s="109">
        <f t="shared" si="15"/>
        <v>3078.1092667773937</v>
      </c>
      <c r="AF31" s="109">
        <f t="shared" si="17"/>
        <v>2855.4780007666541</v>
      </c>
    </row>
    <row r="32" spans="1:32" x14ac:dyDescent="0.3">
      <c r="A32" s="119">
        <v>27.86</v>
      </c>
      <c r="B32" s="120">
        <v>13.716572562342465</v>
      </c>
      <c r="C32" s="116">
        <f t="shared" si="2"/>
        <v>13716.572562342466</v>
      </c>
      <c r="D32" s="112">
        <f t="shared" si="3"/>
        <v>72.737860458205475</v>
      </c>
      <c r="E32" s="113">
        <f t="shared" si="4"/>
        <v>0.53029180670031451</v>
      </c>
      <c r="F32" s="103"/>
      <c r="G32" s="161"/>
      <c r="H32" s="161"/>
      <c r="I32" s="104"/>
      <c r="J32" s="105"/>
      <c r="K32" s="106"/>
      <c r="L32" s="114"/>
      <c r="M32" s="109"/>
      <c r="O32" s="109"/>
      <c r="R32" s="119">
        <v>27.86</v>
      </c>
      <c r="S32" s="120">
        <v>13.716572562342465</v>
      </c>
      <c r="T32" s="116">
        <f t="shared" si="10"/>
        <v>13716.572562342466</v>
      </c>
      <c r="U32" s="112">
        <f t="shared" si="11"/>
        <v>72.737860458205475</v>
      </c>
      <c r="V32" s="113">
        <f t="shared" si="12"/>
        <v>0.53029180670031451</v>
      </c>
      <c r="W32" s="103">
        <f t="shared" si="18"/>
        <v>135.78905918608856</v>
      </c>
      <c r="X32" s="194">
        <v>0.7</v>
      </c>
      <c r="Y32" s="161">
        <f t="shared" si="19"/>
        <v>95.05234143026199</v>
      </c>
      <c r="Z32" s="104">
        <f t="shared" si="13"/>
        <v>27.86</v>
      </c>
      <c r="AA32" s="105">
        <v>0.66</v>
      </c>
      <c r="AB32" s="106">
        <f t="shared" si="20"/>
        <v>2.0724</v>
      </c>
      <c r="AC32" s="114">
        <f t="shared" si="21"/>
        <v>309.26876163671773</v>
      </c>
      <c r="AD32" s="109">
        <f t="shared" si="15"/>
        <v>3387.3780284141112</v>
      </c>
      <c r="AF32" s="109">
        <f t="shared" si="17"/>
        <v>2546.2092391299366</v>
      </c>
    </row>
    <row r="33" spans="1:32" x14ac:dyDescent="0.3">
      <c r="A33" s="119">
        <v>29.29</v>
      </c>
      <c r="B33" s="120">
        <v>20.508176891525896</v>
      </c>
      <c r="C33" s="116">
        <f t="shared" si="2"/>
        <v>20508.176891525894</v>
      </c>
      <c r="D33" s="112">
        <f t="shared" si="3"/>
        <v>87.170025822929588</v>
      </c>
      <c r="E33" s="113">
        <f t="shared" si="4"/>
        <v>0.42505009725632303</v>
      </c>
      <c r="F33" s="103"/>
      <c r="G33" s="161"/>
      <c r="H33" s="161"/>
      <c r="I33" s="104"/>
      <c r="J33" s="105"/>
      <c r="K33" s="106"/>
      <c r="L33" s="114"/>
      <c r="M33" s="109"/>
      <c r="O33" s="109"/>
      <c r="R33" s="119">
        <v>29.29</v>
      </c>
      <c r="S33" s="120">
        <v>20.508176891525896</v>
      </c>
      <c r="T33" s="116">
        <f t="shared" si="10"/>
        <v>20508.176891525894</v>
      </c>
      <c r="U33" s="112">
        <f t="shared" si="11"/>
        <v>87.170025822929588</v>
      </c>
      <c r="V33" s="113">
        <f t="shared" si="12"/>
        <v>0.42505009725632303</v>
      </c>
      <c r="W33" s="103">
        <f t="shared" si="18"/>
        <v>170.59045243529943</v>
      </c>
      <c r="X33" s="194">
        <v>0.7</v>
      </c>
      <c r="Y33" s="161">
        <f t="shared" si="19"/>
        <v>119.41331670470959</v>
      </c>
      <c r="Z33" s="104">
        <f t="shared" si="13"/>
        <v>29.29</v>
      </c>
      <c r="AA33" s="105">
        <v>0.66</v>
      </c>
      <c r="AB33" s="106">
        <f t="shared" si="20"/>
        <v>2.0724</v>
      </c>
      <c r="AC33" s="114">
        <f t="shared" si="21"/>
        <v>353.88518528054135</v>
      </c>
      <c r="AD33" s="109">
        <f t="shared" si="15"/>
        <v>3741.2632136946527</v>
      </c>
      <c r="AF33" s="109">
        <f t="shared" si="17"/>
        <v>2192.3240538493951</v>
      </c>
    </row>
    <row r="34" spans="1:32" x14ac:dyDescent="0.3">
      <c r="A34" s="119">
        <v>30.94</v>
      </c>
      <c r="B34" s="120">
        <v>3.31367673085429</v>
      </c>
      <c r="C34" s="116">
        <f t="shared" si="2"/>
        <v>3313.6767308542899</v>
      </c>
      <c r="D34" s="112">
        <f t="shared" si="3"/>
        <v>38.383057105720603</v>
      </c>
      <c r="E34" s="113">
        <f t="shared" si="4"/>
        <v>1.1583223175733612</v>
      </c>
      <c r="F34" s="103"/>
      <c r="G34" s="161"/>
      <c r="H34" s="161"/>
      <c r="I34" s="104"/>
      <c r="J34" s="105"/>
      <c r="K34" s="106"/>
      <c r="L34" s="114"/>
      <c r="M34" s="109"/>
      <c r="O34" s="109"/>
      <c r="R34" s="220">
        <v>30.94</v>
      </c>
      <c r="S34" s="120">
        <v>3.31367673085429</v>
      </c>
      <c r="T34" s="116">
        <f t="shared" si="10"/>
        <v>3313.6767308542899</v>
      </c>
      <c r="U34" s="112">
        <f t="shared" si="11"/>
        <v>38.383057105720603</v>
      </c>
      <c r="V34" s="113">
        <f t="shared" si="12"/>
        <v>1.1583223175733612</v>
      </c>
      <c r="W34" s="103">
        <f t="shared" si="18"/>
        <v>48.704548483866034</v>
      </c>
      <c r="X34" s="194">
        <v>0.7</v>
      </c>
      <c r="Y34" s="161">
        <f t="shared" si="19"/>
        <v>34.093183938706218</v>
      </c>
      <c r="Z34" s="104">
        <f t="shared" si="13"/>
        <v>30.94</v>
      </c>
      <c r="AA34" s="105">
        <v>0.66</v>
      </c>
      <c r="AB34" s="106">
        <f t="shared" si="20"/>
        <v>2.0724</v>
      </c>
      <c r="AC34" s="114">
        <f t="shared" si="21"/>
        <v>116.58027875104851</v>
      </c>
      <c r="AD34" s="223">
        <f t="shared" si="15"/>
        <v>3857.843492445701</v>
      </c>
      <c r="AE34" s="224">
        <f>(AA34^2)*0.7854*AE36*(0.3+(0.05*LOG(R34/AA34)))</f>
        <v>2075.7437750983468</v>
      </c>
      <c r="AF34" s="109">
        <f t="shared" si="17"/>
        <v>2075.7437750983468</v>
      </c>
    </row>
    <row r="35" spans="1:32" x14ac:dyDescent="0.3">
      <c r="A35" s="119">
        <v>32.28</v>
      </c>
      <c r="B35" s="120">
        <v>13.846742701313726</v>
      </c>
      <c r="C35" s="116">
        <f t="shared" si="2"/>
        <v>13846.742701313726</v>
      </c>
      <c r="D35" s="112">
        <f t="shared" si="3"/>
        <v>73.047680463660996</v>
      </c>
      <c r="E35" s="113">
        <f t="shared" si="4"/>
        <v>0.52754414550311901</v>
      </c>
      <c r="F35" s="103"/>
      <c r="G35" s="161"/>
      <c r="H35" s="161"/>
      <c r="I35" s="104"/>
      <c r="J35" s="105"/>
      <c r="K35" s="106"/>
      <c r="L35" s="114"/>
      <c r="M35" s="109"/>
      <c r="O35" s="109"/>
      <c r="R35" s="119">
        <v>32.28</v>
      </c>
      <c r="S35" s="120">
        <v>13.846742701313726</v>
      </c>
      <c r="T35" s="116">
        <f t="shared" si="10"/>
        <v>13846.742701313726</v>
      </c>
      <c r="U35" s="112">
        <f t="shared" si="11"/>
        <v>73.047680463660996</v>
      </c>
      <c r="V35" s="113">
        <f t="shared" si="12"/>
        <v>0.52754414550311901</v>
      </c>
      <c r="W35" s="103"/>
      <c r="X35" s="194"/>
      <c r="Y35" s="161"/>
      <c r="Z35" s="104"/>
      <c r="AA35" s="105"/>
      <c r="AB35" s="106"/>
      <c r="AC35" s="114"/>
      <c r="AD35" s="109"/>
      <c r="AE35" s="121"/>
      <c r="AF35" s="109"/>
    </row>
    <row r="36" spans="1:32" x14ac:dyDescent="0.3">
      <c r="A36" s="119">
        <v>33.93</v>
      </c>
      <c r="B36" s="120">
        <v>29.758078377243482</v>
      </c>
      <c r="C36" s="116">
        <f t="shared" si="2"/>
        <v>29758.078377243481</v>
      </c>
      <c r="D36" s="112">
        <f t="shared" si="3"/>
        <v>103.06760810737194</v>
      </c>
      <c r="E36" s="113">
        <f t="shared" si="4"/>
        <v>0.34635169247416708</v>
      </c>
      <c r="F36" s="103"/>
      <c r="G36" s="161"/>
      <c r="H36" s="161"/>
      <c r="I36" s="104"/>
      <c r="J36" s="105"/>
      <c r="K36" s="106"/>
      <c r="L36" s="114"/>
      <c r="M36" s="109"/>
      <c r="O36" s="109"/>
      <c r="R36" s="119">
        <v>33.93</v>
      </c>
      <c r="S36" s="120">
        <v>29.758078377243482</v>
      </c>
      <c r="T36" s="116">
        <f t="shared" si="10"/>
        <v>29758.078377243481</v>
      </c>
      <c r="U36" s="112">
        <f t="shared" si="11"/>
        <v>103.06760810737194</v>
      </c>
      <c r="V36" s="113">
        <f t="shared" si="12"/>
        <v>0.34635169247416708</v>
      </c>
      <c r="W36" s="103"/>
      <c r="X36" s="161"/>
      <c r="Y36" s="161"/>
      <c r="Z36" s="104"/>
      <c r="AA36" s="105"/>
      <c r="AB36" s="106"/>
      <c r="AC36" s="114"/>
      <c r="AD36" s="109"/>
      <c r="AE36" s="83">
        <f>AVERAGE(T31:T36)</f>
        <v>15818.828829034463</v>
      </c>
      <c r="AF36" s="109"/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32F5D-2C82-4C9B-B23A-C9EAF8C4378D}">
  <dimension ref="A2:AD40"/>
  <sheetViews>
    <sheetView workbookViewId="0">
      <selection activeCell="AC38" sqref="AC38"/>
    </sheetView>
  </sheetViews>
  <sheetFormatPr defaultRowHeight="15" x14ac:dyDescent="0.25"/>
  <cols>
    <col min="1" max="1" width="6" style="153" bestFit="1" customWidth="1"/>
    <col min="2" max="2" width="9.28515625" style="3" bestFit="1" customWidth="1"/>
    <col min="3" max="3" width="9.5703125" style="3" bestFit="1" customWidth="1"/>
    <col min="4" max="4" width="9.85546875" style="3" bestFit="1" customWidth="1"/>
    <col min="5" max="5" width="9.28515625" style="3" bestFit="1" customWidth="1"/>
    <col min="6" max="9" width="10.7109375" style="3" customWidth="1"/>
    <col min="10" max="12" width="9.140625" style="3"/>
    <col min="13" max="15" width="9.140625" style="222"/>
    <col min="16" max="16" width="6" style="153" bestFit="1" customWidth="1"/>
    <col min="17" max="17" width="9.28515625" style="3" bestFit="1" customWidth="1"/>
    <col min="18" max="18" width="9.5703125" style="3" bestFit="1" customWidth="1"/>
    <col min="19" max="19" width="9.85546875" style="3" bestFit="1" customWidth="1"/>
    <col min="20" max="20" width="9.28515625" style="3" bestFit="1" customWidth="1"/>
    <col min="21" max="24" width="10.7109375" style="3" customWidth="1"/>
    <col min="25" max="27" width="9.140625" style="3"/>
  </cols>
  <sheetData>
    <row r="2" spans="1:27" ht="21" x14ac:dyDescent="0.35">
      <c r="A2" s="87" t="s">
        <v>309</v>
      </c>
      <c r="P2" s="87" t="s">
        <v>342</v>
      </c>
    </row>
    <row r="4" spans="1:27" x14ac:dyDescent="0.25">
      <c r="B4" s="4"/>
      <c r="C4" s="4"/>
      <c r="D4" s="4"/>
      <c r="E4" s="4"/>
      <c r="F4" s="96"/>
      <c r="G4" s="96"/>
      <c r="H4" s="96"/>
      <c r="I4" s="96"/>
      <c r="J4" s="183"/>
      <c r="K4" s="184"/>
      <c r="L4" s="185"/>
      <c r="Q4" s="4"/>
      <c r="R4" s="4"/>
      <c r="S4" s="4"/>
      <c r="T4" s="4"/>
      <c r="U4" s="96"/>
      <c r="V4" s="96"/>
      <c r="W4" s="96"/>
      <c r="X4" s="96"/>
      <c r="Y4" s="183"/>
      <c r="Z4" s="184"/>
      <c r="AA4" s="185"/>
    </row>
    <row r="5" spans="1:27" x14ac:dyDescent="0.25">
      <c r="B5" s="4"/>
      <c r="C5" s="4"/>
      <c r="D5" s="4"/>
      <c r="E5" s="4"/>
      <c r="F5" s="96"/>
      <c r="G5" s="186" t="s">
        <v>260</v>
      </c>
      <c r="H5" s="186"/>
      <c r="I5" s="186"/>
      <c r="J5" s="183"/>
      <c r="K5" s="187"/>
      <c r="L5" s="185"/>
      <c r="Q5" s="4"/>
      <c r="R5" s="4"/>
      <c r="S5" s="4"/>
      <c r="T5" s="4"/>
      <c r="U5" s="96"/>
      <c r="V5" s="186" t="s">
        <v>260</v>
      </c>
      <c r="W5" s="186"/>
      <c r="X5" s="186"/>
      <c r="Y5" s="183"/>
      <c r="Z5" s="187"/>
      <c r="AA5" s="185"/>
    </row>
    <row r="6" spans="1:27" ht="18" x14ac:dyDescent="0.3">
      <c r="A6" s="46" t="s">
        <v>165</v>
      </c>
      <c r="B6" s="91" t="s">
        <v>261</v>
      </c>
      <c r="C6" s="91" t="s">
        <v>261</v>
      </c>
      <c r="D6" s="91" t="s">
        <v>267</v>
      </c>
      <c r="E6" s="91" t="s">
        <v>262</v>
      </c>
      <c r="F6" s="96" t="s">
        <v>263</v>
      </c>
      <c r="G6" s="188" t="s">
        <v>163</v>
      </c>
      <c r="H6" s="96" t="s">
        <v>263</v>
      </c>
      <c r="I6" s="96" t="s">
        <v>266</v>
      </c>
      <c r="J6" s="96" t="s">
        <v>264</v>
      </c>
      <c r="K6" s="96" t="s">
        <v>167</v>
      </c>
      <c r="L6" s="97" t="s">
        <v>265</v>
      </c>
      <c r="P6" s="46" t="s">
        <v>165</v>
      </c>
      <c r="Q6" s="91" t="s">
        <v>261</v>
      </c>
      <c r="R6" s="91" t="s">
        <v>261</v>
      </c>
      <c r="S6" s="91" t="s">
        <v>267</v>
      </c>
      <c r="T6" s="91" t="s">
        <v>262</v>
      </c>
      <c r="U6" s="96" t="s">
        <v>263</v>
      </c>
      <c r="V6" s="188" t="s">
        <v>163</v>
      </c>
      <c r="W6" s="96" t="s">
        <v>263</v>
      </c>
      <c r="X6" s="96" t="s">
        <v>266</v>
      </c>
      <c r="Y6" s="96" t="s">
        <v>264</v>
      </c>
      <c r="Z6" s="96" t="s">
        <v>167</v>
      </c>
      <c r="AA6" s="97" t="s">
        <v>265</v>
      </c>
    </row>
    <row r="7" spans="1:27" x14ac:dyDescent="0.25">
      <c r="A7" s="91" t="s">
        <v>23</v>
      </c>
      <c r="B7" s="91" t="s">
        <v>26</v>
      </c>
      <c r="C7" s="91" t="s">
        <v>25</v>
      </c>
      <c r="D7" s="91"/>
      <c r="E7" s="91"/>
      <c r="F7" s="96" t="s">
        <v>25</v>
      </c>
      <c r="G7" s="96"/>
      <c r="H7" s="96" t="s">
        <v>25</v>
      </c>
      <c r="I7" s="96" t="s">
        <v>23</v>
      </c>
      <c r="J7" s="96" t="s">
        <v>153</v>
      </c>
      <c r="K7" s="96" t="s">
        <v>153</v>
      </c>
      <c r="L7" s="96" t="s">
        <v>153</v>
      </c>
      <c r="P7" s="91" t="s">
        <v>23</v>
      </c>
      <c r="Q7" s="91" t="s">
        <v>26</v>
      </c>
      <c r="R7" s="91" t="s">
        <v>25</v>
      </c>
      <c r="S7" s="91"/>
      <c r="T7" s="91"/>
      <c r="U7" s="96" t="s">
        <v>25</v>
      </c>
      <c r="V7" s="96"/>
      <c r="W7" s="96" t="s">
        <v>25</v>
      </c>
      <c r="X7" s="96" t="s">
        <v>23</v>
      </c>
      <c r="Y7" s="96" t="s">
        <v>153</v>
      </c>
      <c r="Z7" s="96" t="s">
        <v>153</v>
      </c>
      <c r="AA7" s="96" t="s">
        <v>153</v>
      </c>
    </row>
    <row r="8" spans="1:27" x14ac:dyDescent="0.25">
      <c r="B8" s="92"/>
      <c r="C8" s="92"/>
      <c r="D8" s="92"/>
      <c r="E8" s="4"/>
      <c r="F8" s="189"/>
      <c r="G8" s="189"/>
      <c r="H8" s="189"/>
      <c r="I8" s="189"/>
      <c r="J8" s="189"/>
      <c r="K8" s="184"/>
      <c r="L8" s="185"/>
      <c r="Q8" s="92"/>
      <c r="R8" s="92"/>
      <c r="S8" s="92"/>
      <c r="T8" s="4"/>
      <c r="U8" s="189"/>
      <c r="V8" s="189"/>
      <c r="W8" s="189"/>
      <c r="X8" s="189"/>
      <c r="Y8" s="189"/>
      <c r="Z8" s="184"/>
      <c r="AA8" s="185"/>
    </row>
    <row r="9" spans="1:27" x14ac:dyDescent="0.25">
      <c r="A9" s="46">
        <v>0</v>
      </c>
      <c r="B9" s="100">
        <v>-6.2156842432404429E-4</v>
      </c>
      <c r="C9" s="101">
        <v>0</v>
      </c>
      <c r="D9" s="101"/>
      <c r="E9" s="116">
        <v>0</v>
      </c>
      <c r="F9" s="209"/>
      <c r="G9" s="190"/>
      <c r="H9" s="190"/>
      <c r="I9" s="190"/>
      <c r="J9" s="191">
        <v>0</v>
      </c>
      <c r="K9" s="192"/>
      <c r="L9" s="193">
        <f>J26+K26</f>
        <v>4916.6739876323845</v>
      </c>
      <c r="P9" s="46">
        <v>0</v>
      </c>
      <c r="Q9" s="100">
        <v>-6.2156842432404429E-4</v>
      </c>
      <c r="R9" s="101">
        <v>0</v>
      </c>
      <c r="S9" s="101"/>
      <c r="T9" s="116">
        <v>0</v>
      </c>
      <c r="U9" s="209"/>
      <c r="V9" s="190"/>
      <c r="W9" s="190"/>
      <c r="X9" s="190"/>
      <c r="Y9" s="191">
        <v>0</v>
      </c>
      <c r="Z9" s="192"/>
      <c r="AA9" s="193">
        <f>Y35+Z35</f>
        <v>6484.4141248198612</v>
      </c>
    </row>
    <row r="10" spans="1:27" x14ac:dyDescent="0.25">
      <c r="A10" s="110">
        <v>1.34</v>
      </c>
      <c r="B10" s="111">
        <v>0.68696882625333322</v>
      </c>
      <c r="C10" s="112">
        <f>B10*1000</f>
        <v>686.96882625333319</v>
      </c>
      <c r="D10" s="112">
        <v>7</v>
      </c>
      <c r="E10" s="74">
        <v>252.01306939608816</v>
      </c>
      <c r="F10" s="161">
        <f>IF(D10&lt;=3,C10^(0.2+LOG(E10^0.11)),IF(D10&lt;7,C10^(0.3+LOG(E10^0.11)),C10^(0.2+LOG(E10^0.11))))</f>
        <v>20.738763904535634</v>
      </c>
      <c r="G10" s="161">
        <v>1</v>
      </c>
      <c r="H10" s="161">
        <f>F10*G10</f>
        <v>20.738763904535634</v>
      </c>
      <c r="I10" s="201">
        <v>0.61</v>
      </c>
      <c r="J10" s="195">
        <f>3.14*I10*(A10-A9)*H10+J9</f>
        <v>53.228858032881732</v>
      </c>
      <c r="K10" s="192"/>
      <c r="L10" s="196">
        <f>L$9-J10</f>
        <v>4863.4451295995032</v>
      </c>
      <c r="P10" s="110">
        <v>1.34</v>
      </c>
      <c r="Q10" s="111">
        <v>0.68696882625333322</v>
      </c>
      <c r="R10" s="112">
        <f>Q10*1000</f>
        <v>686.96882625333319</v>
      </c>
      <c r="S10" s="112">
        <v>7</v>
      </c>
      <c r="T10" s="74">
        <v>252.01306939608816</v>
      </c>
      <c r="U10" s="161"/>
      <c r="V10" s="194"/>
      <c r="W10" s="161"/>
      <c r="X10" s="201">
        <v>0.66</v>
      </c>
      <c r="Y10" s="195">
        <f>3.14*X10*(P10-P9)*W10+Y9</f>
        <v>0</v>
      </c>
      <c r="Z10" s="192"/>
      <c r="AA10" s="196">
        <f>AA$9-Y10</f>
        <v>6484.4141248198612</v>
      </c>
    </row>
    <row r="11" spans="1:27" x14ac:dyDescent="0.25">
      <c r="A11" s="115">
        <v>2.19</v>
      </c>
      <c r="B11" s="111">
        <v>1.5489390389307858</v>
      </c>
      <c r="C11" s="112">
        <f t="shared" ref="C11:C37" si="0">B11*1000</f>
        <v>1548.9390389307857</v>
      </c>
      <c r="D11" s="112">
        <v>7</v>
      </c>
      <c r="E11" s="74">
        <v>272.87324266479783</v>
      </c>
      <c r="F11" s="161">
        <f t="shared" ref="F11:F26" si="1">IF(D11&lt;=3,C11^(0.2+LOG(E11^0.11)),IF(D11&lt;7,C11^(0.3+LOG(E11^0.11)),C11^(0.2+LOG(E11^0.11))))</f>
        <v>31.102461481403477</v>
      </c>
      <c r="G11" s="161">
        <v>1</v>
      </c>
      <c r="H11" s="161">
        <f t="shared" ref="H11:H25" si="2">F11*G11</f>
        <v>31.102461481403477</v>
      </c>
      <c r="I11" s="201">
        <v>0.61</v>
      </c>
      <c r="J11" s="195">
        <f t="shared" ref="J11:J26" si="3">3.14*I11*(A11-A10)*H11+J10</f>
        <v>103.86646454613992</v>
      </c>
      <c r="K11" s="197"/>
      <c r="L11" s="196">
        <f t="shared" ref="L11:L26" si="4">L$9-J11</f>
        <v>4812.8075230862451</v>
      </c>
      <c r="P11" s="115">
        <v>2.19</v>
      </c>
      <c r="Q11" s="111">
        <v>1.5489390389307858</v>
      </c>
      <c r="R11" s="112">
        <f t="shared" ref="R11:R37" si="5">Q11*1000</f>
        <v>1548.9390389307857</v>
      </c>
      <c r="S11" s="112">
        <v>7</v>
      </c>
      <c r="T11" s="74">
        <v>272.87324266479783</v>
      </c>
      <c r="U11" s="161"/>
      <c r="V11" s="194"/>
      <c r="W11" s="161"/>
      <c r="X11" s="201">
        <v>0.66</v>
      </c>
      <c r="Y11" s="195">
        <f t="shared" ref="Y11:Y35" si="6">3.14*X11*(P11-P10)*W11+Y10</f>
        <v>0</v>
      </c>
      <c r="Z11" s="197"/>
      <c r="AA11" s="196">
        <f t="shared" ref="AA11:AA35" si="7">AA$9-Y11</f>
        <v>6484.4141248198612</v>
      </c>
    </row>
    <row r="12" spans="1:27" x14ac:dyDescent="0.25">
      <c r="A12" s="115">
        <v>2.86</v>
      </c>
      <c r="B12" s="111">
        <v>6.8072758888711915</v>
      </c>
      <c r="C12" s="112">
        <f t="shared" si="0"/>
        <v>6807.2758888711915</v>
      </c>
      <c r="D12" s="112">
        <v>7</v>
      </c>
      <c r="E12" s="74">
        <v>284.88357131214241</v>
      </c>
      <c r="F12" s="161">
        <f t="shared" si="1"/>
        <v>63.321164513830631</v>
      </c>
      <c r="G12" s="161">
        <v>1</v>
      </c>
      <c r="H12" s="161">
        <f t="shared" si="2"/>
        <v>63.321164513830631</v>
      </c>
      <c r="I12" s="201">
        <v>0.61</v>
      </c>
      <c r="J12" s="195">
        <f t="shared" si="3"/>
        <v>185.12765474770003</v>
      </c>
      <c r="K12" s="197"/>
      <c r="L12" s="196">
        <f t="shared" si="4"/>
        <v>4731.5463328846845</v>
      </c>
      <c r="P12" s="115">
        <v>2.86</v>
      </c>
      <c r="Q12" s="111">
        <v>6.8072758888711915</v>
      </c>
      <c r="R12" s="112">
        <f t="shared" si="5"/>
        <v>6807.2758888711915</v>
      </c>
      <c r="S12" s="112">
        <v>7</v>
      </c>
      <c r="T12" s="74">
        <v>284.88357131214241</v>
      </c>
      <c r="U12" s="161"/>
      <c r="V12" s="194"/>
      <c r="W12" s="161"/>
      <c r="X12" s="201">
        <v>0.66</v>
      </c>
      <c r="Y12" s="195">
        <f t="shared" si="6"/>
        <v>0</v>
      </c>
      <c r="Z12" s="197"/>
      <c r="AA12" s="196">
        <f t="shared" si="7"/>
        <v>6484.4141248198612</v>
      </c>
    </row>
    <row r="13" spans="1:27" x14ac:dyDescent="0.25">
      <c r="A13" s="115">
        <v>3.44</v>
      </c>
      <c r="B13" s="111">
        <v>1.2829015777506627</v>
      </c>
      <c r="C13" s="112">
        <f t="shared" si="0"/>
        <v>1282.9015777506627</v>
      </c>
      <c r="D13" s="112">
        <v>5</v>
      </c>
      <c r="E13" s="74">
        <v>240.63601385811864</v>
      </c>
      <c r="F13" s="161">
        <f t="shared" si="1"/>
        <v>55.801801174901051</v>
      </c>
      <c r="G13" s="161">
        <v>1</v>
      </c>
      <c r="H13" s="161">
        <f t="shared" si="2"/>
        <v>55.801801174901051</v>
      </c>
      <c r="I13" s="201">
        <v>0.61</v>
      </c>
      <c r="J13" s="195">
        <f t="shared" si="3"/>
        <v>247.11966133053522</v>
      </c>
      <c r="K13" s="197"/>
      <c r="L13" s="196">
        <f t="shared" si="4"/>
        <v>4669.554326301849</v>
      </c>
      <c r="P13" s="115">
        <v>3.44</v>
      </c>
      <c r="Q13" s="111">
        <v>1.2829015777506627</v>
      </c>
      <c r="R13" s="112">
        <f t="shared" si="5"/>
        <v>1282.9015777506627</v>
      </c>
      <c r="S13" s="112">
        <v>5</v>
      </c>
      <c r="T13" s="74">
        <v>240.63601385811864</v>
      </c>
      <c r="U13" s="161"/>
      <c r="V13" s="194"/>
      <c r="W13" s="161"/>
      <c r="X13" s="201">
        <v>0.66</v>
      </c>
      <c r="Y13" s="195">
        <f t="shared" si="6"/>
        <v>0</v>
      </c>
      <c r="Z13" s="197"/>
      <c r="AA13" s="196">
        <f t="shared" si="7"/>
        <v>6484.4141248198612</v>
      </c>
    </row>
    <row r="14" spans="1:27" x14ac:dyDescent="0.25">
      <c r="A14" s="115">
        <v>4.29</v>
      </c>
      <c r="B14" s="111">
        <v>1.9716380947759546</v>
      </c>
      <c r="C14" s="112">
        <f t="shared" si="0"/>
        <v>1971.6380947759546</v>
      </c>
      <c r="D14" s="112">
        <v>7</v>
      </c>
      <c r="E14" s="74">
        <v>239.48998544069804</v>
      </c>
      <c r="F14" s="161">
        <f t="shared" si="1"/>
        <v>33.211838515343466</v>
      </c>
      <c r="G14" s="161">
        <v>1</v>
      </c>
      <c r="H14" s="161">
        <f t="shared" si="2"/>
        <v>33.211838515343466</v>
      </c>
      <c r="I14" s="201">
        <v>0.61</v>
      </c>
      <c r="J14" s="195">
        <f t="shared" si="3"/>
        <v>301.19152349898076</v>
      </c>
      <c r="K14" s="197"/>
      <c r="L14" s="196">
        <f t="shared" si="4"/>
        <v>4615.4824641334035</v>
      </c>
      <c r="P14" s="115">
        <v>4.29</v>
      </c>
      <c r="Q14" s="111">
        <v>1.9716380947759546</v>
      </c>
      <c r="R14" s="112">
        <f t="shared" si="5"/>
        <v>1971.6380947759546</v>
      </c>
      <c r="S14" s="112">
        <v>7</v>
      </c>
      <c r="T14" s="74">
        <v>239.48998544069804</v>
      </c>
      <c r="U14" s="161"/>
      <c r="V14" s="194"/>
      <c r="W14" s="161"/>
      <c r="X14" s="201">
        <v>0.66</v>
      </c>
      <c r="Y14" s="195">
        <f t="shared" si="6"/>
        <v>0</v>
      </c>
      <c r="Z14" s="197"/>
      <c r="AA14" s="196">
        <f t="shared" si="7"/>
        <v>6484.4141248198612</v>
      </c>
    </row>
    <row r="15" spans="1:27" x14ac:dyDescent="0.25">
      <c r="A15" s="115">
        <v>5.13</v>
      </c>
      <c r="B15" s="111">
        <v>0.4083365683229771</v>
      </c>
      <c r="C15" s="112">
        <f t="shared" si="0"/>
        <v>408.33656832297709</v>
      </c>
      <c r="D15" s="112">
        <v>2</v>
      </c>
      <c r="E15" s="74">
        <v>173.6083390083248</v>
      </c>
      <c r="F15" s="161">
        <f t="shared" si="1"/>
        <v>14.636432148815807</v>
      </c>
      <c r="G15" s="161">
        <v>1</v>
      </c>
      <c r="H15" s="161">
        <f t="shared" si="2"/>
        <v>14.636432148815807</v>
      </c>
      <c r="I15" s="201">
        <v>0.61</v>
      </c>
      <c r="J15" s="195">
        <f t="shared" si="3"/>
        <v>324.74060609476788</v>
      </c>
      <c r="K15" s="197"/>
      <c r="L15" s="196">
        <f t="shared" si="4"/>
        <v>4591.9333815376167</v>
      </c>
      <c r="P15" s="115">
        <v>5.13</v>
      </c>
      <c r="Q15" s="111">
        <v>0.4083365683229771</v>
      </c>
      <c r="R15" s="112">
        <f t="shared" si="5"/>
        <v>408.33656832297709</v>
      </c>
      <c r="S15" s="112">
        <v>2</v>
      </c>
      <c r="T15" s="74">
        <v>173.6083390083248</v>
      </c>
      <c r="U15" s="161"/>
      <c r="V15" s="194"/>
      <c r="W15" s="161"/>
      <c r="X15" s="201">
        <v>0.66</v>
      </c>
      <c r="Y15" s="195">
        <f t="shared" si="6"/>
        <v>0</v>
      </c>
      <c r="Z15" s="197"/>
      <c r="AA15" s="196">
        <f t="shared" si="7"/>
        <v>6484.4141248198612</v>
      </c>
    </row>
    <row r="16" spans="1:27" x14ac:dyDescent="0.25">
      <c r="A16" s="115">
        <v>5.8</v>
      </c>
      <c r="B16" s="111">
        <v>1.2711906263864248</v>
      </c>
      <c r="C16" s="112">
        <f t="shared" si="0"/>
        <v>1271.1906263864248</v>
      </c>
      <c r="D16" s="112">
        <v>4</v>
      </c>
      <c r="E16" s="74">
        <v>212.40911972308061</v>
      </c>
      <c r="F16" s="161">
        <f t="shared" si="1"/>
        <v>53.199449733171029</v>
      </c>
      <c r="G16" s="161">
        <v>1</v>
      </c>
      <c r="H16" s="161">
        <f t="shared" si="2"/>
        <v>53.199449733171029</v>
      </c>
      <c r="I16" s="201">
        <v>0.61</v>
      </c>
      <c r="J16" s="195">
        <f t="shared" si="3"/>
        <v>393.01241752744147</v>
      </c>
      <c r="K16" s="197"/>
      <c r="L16" s="196">
        <f t="shared" si="4"/>
        <v>4523.6615701049432</v>
      </c>
      <c r="P16" s="115">
        <v>5.8</v>
      </c>
      <c r="Q16" s="111">
        <v>1.2711906263864248</v>
      </c>
      <c r="R16" s="112">
        <f t="shared" si="5"/>
        <v>1271.1906263864248</v>
      </c>
      <c r="S16" s="112">
        <v>4</v>
      </c>
      <c r="T16" s="74">
        <v>212.40911972308061</v>
      </c>
      <c r="U16" s="161"/>
      <c r="V16" s="194"/>
      <c r="W16" s="161"/>
      <c r="X16" s="201">
        <v>0.66</v>
      </c>
      <c r="Y16" s="195">
        <f t="shared" si="6"/>
        <v>0</v>
      </c>
      <c r="Z16" s="197"/>
      <c r="AA16" s="196">
        <f t="shared" si="7"/>
        <v>6484.4141248198612</v>
      </c>
    </row>
    <row r="17" spans="1:27" x14ac:dyDescent="0.25">
      <c r="A17" s="115">
        <v>6.61</v>
      </c>
      <c r="B17" s="111">
        <v>10.139704436037299</v>
      </c>
      <c r="C17" s="112">
        <f t="shared" si="0"/>
        <v>10139.704436037298</v>
      </c>
      <c r="D17" s="112">
        <v>7</v>
      </c>
      <c r="E17" s="74">
        <v>257.92889662278679</v>
      </c>
      <c r="F17" s="161">
        <f t="shared" si="1"/>
        <v>73.09090838757578</v>
      </c>
      <c r="G17" s="161">
        <v>1</v>
      </c>
      <c r="H17" s="161">
        <f t="shared" si="2"/>
        <v>73.09090838757578</v>
      </c>
      <c r="I17" s="201">
        <v>0.61</v>
      </c>
      <c r="J17" s="195">
        <f t="shared" si="3"/>
        <v>506.4110615271473</v>
      </c>
      <c r="K17" s="60"/>
      <c r="L17" s="196">
        <f t="shared" si="4"/>
        <v>4410.2629261052371</v>
      </c>
      <c r="P17" s="115">
        <v>6.61</v>
      </c>
      <c r="Q17" s="111">
        <v>10.139704436037299</v>
      </c>
      <c r="R17" s="112">
        <f t="shared" si="5"/>
        <v>10139.704436037298</v>
      </c>
      <c r="S17" s="112">
        <v>7</v>
      </c>
      <c r="T17" s="74">
        <v>257.92889662278679</v>
      </c>
      <c r="U17" s="161"/>
      <c r="V17" s="194"/>
      <c r="W17" s="161"/>
      <c r="X17" s="201">
        <v>0.66</v>
      </c>
      <c r="Y17" s="195">
        <f t="shared" si="6"/>
        <v>0</v>
      </c>
      <c r="Z17" s="60"/>
      <c r="AA17" s="196">
        <f t="shared" si="7"/>
        <v>6484.4141248198612</v>
      </c>
    </row>
    <row r="18" spans="1:27" x14ac:dyDescent="0.25">
      <c r="A18" s="115">
        <v>7.37</v>
      </c>
      <c r="B18" s="111">
        <v>10.47049277846331</v>
      </c>
      <c r="C18" s="112">
        <f t="shared" si="0"/>
        <v>10470.492778463309</v>
      </c>
      <c r="D18" s="112">
        <v>7</v>
      </c>
      <c r="E18" s="74">
        <v>253.50814566881226</v>
      </c>
      <c r="F18" s="161">
        <f t="shared" si="1"/>
        <v>73.625788066318762</v>
      </c>
      <c r="G18" s="161">
        <v>1</v>
      </c>
      <c r="H18" s="161">
        <f t="shared" si="2"/>
        <v>73.625788066318762</v>
      </c>
      <c r="I18" s="201">
        <v>0.61</v>
      </c>
      <c r="J18" s="195">
        <f t="shared" si="3"/>
        <v>613.58841571843982</v>
      </c>
      <c r="K18" s="198"/>
      <c r="L18" s="196">
        <f t="shared" si="4"/>
        <v>4303.0855719139445</v>
      </c>
      <c r="P18" s="115">
        <v>7.37</v>
      </c>
      <c r="Q18" s="111">
        <v>10.47049277846331</v>
      </c>
      <c r="R18" s="112">
        <f t="shared" si="5"/>
        <v>10470.492778463309</v>
      </c>
      <c r="S18" s="112">
        <v>7</v>
      </c>
      <c r="T18" s="74">
        <v>253.50814566881226</v>
      </c>
      <c r="U18" s="161"/>
      <c r="V18" s="194"/>
      <c r="W18" s="161"/>
      <c r="X18" s="201">
        <v>0.66</v>
      </c>
      <c r="Y18" s="195">
        <f t="shared" si="6"/>
        <v>0</v>
      </c>
      <c r="Z18" s="198"/>
      <c r="AA18" s="196">
        <f t="shared" si="7"/>
        <v>6484.4141248198612</v>
      </c>
    </row>
    <row r="19" spans="1:27" x14ac:dyDescent="0.25">
      <c r="A19" s="115">
        <v>8.08</v>
      </c>
      <c r="B19" s="117">
        <v>8.4520845320125044</v>
      </c>
      <c r="C19" s="112">
        <f t="shared" si="0"/>
        <v>8452.0845320125045</v>
      </c>
      <c r="D19" s="112">
        <v>7</v>
      </c>
      <c r="E19" s="74">
        <v>241.2268279576393</v>
      </c>
      <c r="F19" s="161">
        <f t="shared" si="1"/>
        <v>65.240859960878694</v>
      </c>
      <c r="G19" s="161">
        <v>1</v>
      </c>
      <c r="H19" s="161">
        <f t="shared" si="2"/>
        <v>65.240859960878694</v>
      </c>
      <c r="I19" s="201">
        <v>0.61</v>
      </c>
      <c r="J19" s="195">
        <f t="shared" si="3"/>
        <v>702.31167936847737</v>
      </c>
      <c r="K19" s="199"/>
      <c r="L19" s="196">
        <f t="shared" si="4"/>
        <v>4214.3623082639069</v>
      </c>
      <c r="P19" s="115">
        <v>8.08</v>
      </c>
      <c r="Q19" s="117">
        <v>8.4520845320125044</v>
      </c>
      <c r="R19" s="112">
        <f t="shared" si="5"/>
        <v>8452.0845320125045</v>
      </c>
      <c r="S19" s="112">
        <v>7</v>
      </c>
      <c r="T19" s="74">
        <v>241.2268279576393</v>
      </c>
      <c r="U19" s="161"/>
      <c r="V19" s="194"/>
      <c r="W19" s="161"/>
      <c r="X19" s="201">
        <v>0.66</v>
      </c>
      <c r="Y19" s="195">
        <f t="shared" si="6"/>
        <v>0</v>
      </c>
      <c r="Z19" s="199"/>
      <c r="AA19" s="196">
        <f t="shared" si="7"/>
        <v>6484.4141248198612</v>
      </c>
    </row>
    <row r="20" spans="1:27" x14ac:dyDescent="0.25">
      <c r="A20" s="115">
        <v>8.8800000000000008</v>
      </c>
      <c r="B20" s="117">
        <v>17.285474694293477</v>
      </c>
      <c r="C20" s="112">
        <f t="shared" si="0"/>
        <v>17285.474694293476</v>
      </c>
      <c r="D20" s="112">
        <v>7</v>
      </c>
      <c r="E20" s="74">
        <v>263.39245156268828</v>
      </c>
      <c r="F20" s="161">
        <f t="shared" si="1"/>
        <v>94.599374262100952</v>
      </c>
      <c r="G20" s="161">
        <v>1</v>
      </c>
      <c r="H20" s="161">
        <f t="shared" si="2"/>
        <v>94.599374262100952</v>
      </c>
      <c r="I20" s="201">
        <v>0.61</v>
      </c>
      <c r="J20" s="195">
        <f t="shared" si="3"/>
        <v>847.26819253778001</v>
      </c>
      <c r="K20" s="197"/>
      <c r="L20" s="196">
        <f t="shared" si="4"/>
        <v>4069.4057950946044</v>
      </c>
      <c r="P20" s="115">
        <v>8.8800000000000008</v>
      </c>
      <c r="Q20" s="117">
        <v>17.285474694293477</v>
      </c>
      <c r="R20" s="112">
        <f t="shared" si="5"/>
        <v>17285.474694293476</v>
      </c>
      <c r="S20" s="112">
        <v>7</v>
      </c>
      <c r="T20" s="74">
        <v>263.39245156268828</v>
      </c>
      <c r="U20" s="161"/>
      <c r="V20" s="194"/>
      <c r="W20" s="161"/>
      <c r="X20" s="201">
        <v>0.66</v>
      </c>
      <c r="Y20" s="195">
        <f t="shared" si="6"/>
        <v>0</v>
      </c>
      <c r="Z20" s="197"/>
      <c r="AA20" s="196">
        <f t="shared" si="7"/>
        <v>6484.4141248198612</v>
      </c>
    </row>
    <row r="21" spans="1:27" x14ac:dyDescent="0.25">
      <c r="A21" s="115">
        <v>9.6</v>
      </c>
      <c r="B21" s="117">
        <v>17.057147969581859</v>
      </c>
      <c r="C21" s="112">
        <f t="shared" si="0"/>
        <v>17057.14796958186</v>
      </c>
      <c r="D21" s="112">
        <v>7</v>
      </c>
      <c r="E21" s="74">
        <v>258.32163421804603</v>
      </c>
      <c r="F21" s="161">
        <f t="shared" si="1"/>
        <v>93.167735184487057</v>
      </c>
      <c r="G21" s="161">
        <v>1</v>
      </c>
      <c r="H21" s="161">
        <f t="shared" si="2"/>
        <v>93.167735184487057</v>
      </c>
      <c r="I21" s="201">
        <v>0.61</v>
      </c>
      <c r="J21" s="195">
        <f t="shared" si="3"/>
        <v>975.75469811788366</v>
      </c>
      <c r="K21" s="197"/>
      <c r="L21" s="196">
        <f t="shared" si="4"/>
        <v>3940.9192895145006</v>
      </c>
      <c r="P21" s="115">
        <v>9.6</v>
      </c>
      <c r="Q21" s="117">
        <v>17.057147969581859</v>
      </c>
      <c r="R21" s="112">
        <f t="shared" si="5"/>
        <v>17057.14796958186</v>
      </c>
      <c r="S21" s="112">
        <v>7</v>
      </c>
      <c r="T21" s="74">
        <v>258.32163421804603</v>
      </c>
      <c r="U21" s="161">
        <f t="shared" ref="U21:U35" si="8">IF(S21&lt;=3,R21^(0.2+LOG(T21^0.11)),IF(S21&lt;7,R21^(0.3+LOG(T21^0.11)),R21^(0.2+LOG(T21^0.11))))</f>
        <v>93.167735184487057</v>
      </c>
      <c r="V21" s="194">
        <v>0.7</v>
      </c>
      <c r="W21" s="161">
        <f t="shared" ref="W21:W35" si="9">U21*V21</f>
        <v>65.217414629140933</v>
      </c>
      <c r="X21" s="201">
        <v>0.66</v>
      </c>
      <c r="Y21" s="195">
        <f t="shared" si="6"/>
        <v>97.312730455750653</v>
      </c>
      <c r="Z21" s="197"/>
      <c r="AA21" s="196">
        <f t="shared" si="7"/>
        <v>6387.1013943641101</v>
      </c>
    </row>
    <row r="22" spans="1:27" x14ac:dyDescent="0.25">
      <c r="A22" s="115">
        <v>11.12</v>
      </c>
      <c r="B22" s="117">
        <v>5.5237942875859698</v>
      </c>
      <c r="C22" s="112">
        <f t="shared" si="0"/>
        <v>5523.7942875859699</v>
      </c>
      <c r="D22" s="112">
        <v>6</v>
      </c>
      <c r="E22" s="74">
        <v>211.75061726765821</v>
      </c>
      <c r="F22" s="161">
        <f t="shared" si="1"/>
        <v>120.25079800613467</v>
      </c>
      <c r="G22" s="161">
        <v>1</v>
      </c>
      <c r="H22" s="161">
        <f t="shared" si="2"/>
        <v>120.25079800613467</v>
      </c>
      <c r="I22" s="201">
        <v>0.61</v>
      </c>
      <c r="J22" s="195">
        <f t="shared" si="3"/>
        <v>1325.8538334393281</v>
      </c>
      <c r="K22" s="197"/>
      <c r="L22" s="196">
        <f t="shared" si="4"/>
        <v>3590.8201541930566</v>
      </c>
      <c r="P22" s="115">
        <v>11.12</v>
      </c>
      <c r="Q22" s="117">
        <v>5.5237942875859698</v>
      </c>
      <c r="R22" s="112">
        <f t="shared" si="5"/>
        <v>5523.7942875859699</v>
      </c>
      <c r="S22" s="112">
        <v>6</v>
      </c>
      <c r="T22" s="74">
        <v>211.75061726765821</v>
      </c>
      <c r="U22" s="161">
        <f t="shared" si="8"/>
        <v>120.25079800613467</v>
      </c>
      <c r="V22" s="194">
        <v>0.7</v>
      </c>
      <c r="W22" s="161">
        <f t="shared" si="9"/>
        <v>84.175558604294267</v>
      </c>
      <c r="X22" s="201">
        <v>0.66</v>
      </c>
      <c r="Y22" s="195">
        <f t="shared" si="6"/>
        <v>362.46978048609049</v>
      </c>
      <c r="Z22" s="197"/>
      <c r="AA22" s="196">
        <f t="shared" si="7"/>
        <v>6121.9443443337705</v>
      </c>
    </row>
    <row r="23" spans="1:27" x14ac:dyDescent="0.25">
      <c r="A23" s="115">
        <v>12.54</v>
      </c>
      <c r="B23" s="117">
        <v>11.220546069140966</v>
      </c>
      <c r="C23" s="112">
        <f t="shared" si="0"/>
        <v>11220.546069140966</v>
      </c>
      <c r="D23" s="112">
        <v>7</v>
      </c>
      <c r="E23" s="74">
        <v>233.43366620244532</v>
      </c>
      <c r="F23" s="161">
        <f t="shared" si="1"/>
        <v>73.286381503776227</v>
      </c>
      <c r="G23" s="161">
        <v>1</v>
      </c>
      <c r="H23" s="161">
        <f t="shared" si="2"/>
        <v>73.286381503776227</v>
      </c>
      <c r="I23" s="201">
        <v>0.61</v>
      </c>
      <c r="J23" s="195">
        <f t="shared" si="3"/>
        <v>1525.183117327241</v>
      </c>
      <c r="K23" s="197"/>
      <c r="L23" s="196">
        <f t="shared" si="4"/>
        <v>3391.4908703051433</v>
      </c>
      <c r="P23" s="115">
        <v>12.54</v>
      </c>
      <c r="Q23" s="117">
        <v>11.220546069140966</v>
      </c>
      <c r="R23" s="112">
        <f t="shared" si="5"/>
        <v>11220.546069140966</v>
      </c>
      <c r="S23" s="112">
        <v>7</v>
      </c>
      <c r="T23" s="74">
        <v>233.43366620244532</v>
      </c>
      <c r="U23" s="161">
        <f t="shared" si="8"/>
        <v>73.286381503776227</v>
      </c>
      <c r="V23" s="194">
        <v>0.7</v>
      </c>
      <c r="W23" s="161">
        <f t="shared" si="9"/>
        <v>51.300467052643356</v>
      </c>
      <c r="X23" s="201">
        <v>0.66</v>
      </c>
      <c r="Y23" s="195">
        <f t="shared" si="6"/>
        <v>513.4372053323458</v>
      </c>
      <c r="Z23" s="197"/>
      <c r="AA23" s="196">
        <f t="shared" si="7"/>
        <v>5970.9769194875153</v>
      </c>
    </row>
    <row r="24" spans="1:27" x14ac:dyDescent="0.25">
      <c r="A24" s="115">
        <v>14.15</v>
      </c>
      <c r="B24" s="117">
        <v>15.909235361094158</v>
      </c>
      <c r="C24" s="112">
        <f t="shared" si="0"/>
        <v>15909.235361094157</v>
      </c>
      <c r="D24" s="112">
        <v>7</v>
      </c>
      <c r="E24" s="74">
        <v>244.01690655539284</v>
      </c>
      <c r="F24" s="161">
        <f t="shared" si="1"/>
        <v>87.851867479914063</v>
      </c>
      <c r="G24" s="161">
        <v>1</v>
      </c>
      <c r="H24" s="161">
        <f t="shared" si="2"/>
        <v>87.851867479914063</v>
      </c>
      <c r="I24" s="201">
        <v>0.61</v>
      </c>
      <c r="J24" s="195">
        <f t="shared" si="3"/>
        <v>1796.1001791505953</v>
      </c>
      <c r="K24" s="197"/>
      <c r="L24" s="196">
        <f t="shared" si="4"/>
        <v>3120.5738084817895</v>
      </c>
      <c r="P24" s="115">
        <v>14.15</v>
      </c>
      <c r="Q24" s="117">
        <v>15.909235361094158</v>
      </c>
      <c r="R24" s="112">
        <f t="shared" si="5"/>
        <v>15909.235361094157</v>
      </c>
      <c r="S24" s="112">
        <v>7</v>
      </c>
      <c r="T24" s="74">
        <v>244.01690655539284</v>
      </c>
      <c r="U24" s="161">
        <f t="shared" si="8"/>
        <v>87.851867479914063</v>
      </c>
      <c r="V24" s="194">
        <v>0.7</v>
      </c>
      <c r="W24" s="161">
        <f t="shared" si="9"/>
        <v>61.496307235939838</v>
      </c>
      <c r="X24" s="201">
        <v>0.66</v>
      </c>
      <c r="Y24" s="195">
        <f t="shared" si="6"/>
        <v>718.6235701887224</v>
      </c>
      <c r="Z24" s="197"/>
      <c r="AA24" s="196">
        <f t="shared" si="7"/>
        <v>5765.7905546311385</v>
      </c>
    </row>
    <row r="25" spans="1:27" x14ac:dyDescent="0.25">
      <c r="A25" s="115">
        <v>15.8</v>
      </c>
      <c r="B25" s="117">
        <v>17.35311648648927</v>
      </c>
      <c r="C25" s="112">
        <f t="shared" si="0"/>
        <v>17353.116486489271</v>
      </c>
      <c r="D25" s="112">
        <v>7</v>
      </c>
      <c r="E25" s="74">
        <v>243.79050163329461</v>
      </c>
      <c r="F25" s="161">
        <f t="shared" si="1"/>
        <v>91.414832405930852</v>
      </c>
      <c r="G25" s="161">
        <v>1</v>
      </c>
      <c r="H25" s="161">
        <f t="shared" si="2"/>
        <v>91.414832405930852</v>
      </c>
      <c r="I25" s="201">
        <v>0.61</v>
      </c>
      <c r="J25" s="195">
        <f t="shared" si="3"/>
        <v>2085.0085296346233</v>
      </c>
      <c r="K25" s="197"/>
      <c r="L25" s="196">
        <f t="shared" si="4"/>
        <v>2831.6654579977612</v>
      </c>
      <c r="P25" s="115">
        <v>15.8</v>
      </c>
      <c r="Q25" s="117">
        <v>17.35311648648927</v>
      </c>
      <c r="R25" s="112">
        <f t="shared" si="5"/>
        <v>17353.116486489271</v>
      </c>
      <c r="S25" s="112">
        <v>7</v>
      </c>
      <c r="T25" s="74">
        <v>243.79050163329461</v>
      </c>
      <c r="U25" s="161">
        <f t="shared" si="8"/>
        <v>91.414832405930852</v>
      </c>
      <c r="V25" s="194">
        <v>0.7</v>
      </c>
      <c r="W25" s="161">
        <f t="shared" si="9"/>
        <v>63.990382684151591</v>
      </c>
      <c r="X25" s="201">
        <v>0.66</v>
      </c>
      <c r="Y25" s="195">
        <f t="shared" si="6"/>
        <v>937.43612416187148</v>
      </c>
      <c r="Z25" s="197"/>
      <c r="AA25" s="196">
        <f t="shared" si="7"/>
        <v>5546.9780006579895</v>
      </c>
    </row>
    <row r="26" spans="1:27" x14ac:dyDescent="0.25">
      <c r="A26" s="162">
        <v>17.3</v>
      </c>
      <c r="B26" s="117">
        <v>14.434530127862974</v>
      </c>
      <c r="C26" s="112">
        <f t="shared" si="0"/>
        <v>14434.530127862974</v>
      </c>
      <c r="D26" s="112">
        <v>7</v>
      </c>
      <c r="E26" s="74">
        <v>232.23936101690973</v>
      </c>
      <c r="F26" s="161">
        <f t="shared" si="1"/>
        <v>82.106455335611628</v>
      </c>
      <c r="G26" s="161">
        <v>1</v>
      </c>
      <c r="H26" s="161">
        <f>F26*G26</f>
        <v>82.106455335611628</v>
      </c>
      <c r="I26" s="201">
        <v>0.61</v>
      </c>
      <c r="J26" s="210">
        <f t="shared" si="3"/>
        <v>2320.908586459369</v>
      </c>
      <c r="K26" s="200">
        <f>0.7854*(I26^2)*K28*(0.45+(0.05*LOG(A26/I26)))</f>
        <v>2595.765401173016</v>
      </c>
      <c r="L26" s="196">
        <f t="shared" si="4"/>
        <v>2595.7654011730156</v>
      </c>
      <c r="P26" s="115">
        <v>17.3</v>
      </c>
      <c r="Q26" s="117">
        <v>14.434530127862974</v>
      </c>
      <c r="R26" s="112">
        <f t="shared" si="5"/>
        <v>14434.530127862974</v>
      </c>
      <c r="S26" s="112">
        <v>7</v>
      </c>
      <c r="T26" s="74">
        <v>232.23936101690973</v>
      </c>
      <c r="U26" s="161">
        <f t="shared" si="8"/>
        <v>82.106455335611628</v>
      </c>
      <c r="V26" s="194">
        <v>0.7</v>
      </c>
      <c r="W26" s="161">
        <f t="shared" si="9"/>
        <v>57.474518734928132</v>
      </c>
      <c r="X26" s="201">
        <v>0.66</v>
      </c>
      <c r="Y26" s="195">
        <f t="shared" si="6"/>
        <v>1116.1014131012691</v>
      </c>
      <c r="Z26" s="200"/>
      <c r="AA26" s="196">
        <f t="shared" si="7"/>
        <v>5368.3127117185923</v>
      </c>
    </row>
    <row r="27" spans="1:27" x14ac:dyDescent="0.25">
      <c r="A27" s="115">
        <v>18.71</v>
      </c>
      <c r="B27" s="117">
        <v>21.474128459128195</v>
      </c>
      <c r="C27" s="112">
        <f t="shared" si="0"/>
        <v>21474.128459128195</v>
      </c>
      <c r="D27" s="112">
        <v>7</v>
      </c>
      <c r="E27" s="74">
        <v>246.56370008610563</v>
      </c>
      <c r="F27" s="161"/>
      <c r="G27" s="194"/>
      <c r="H27" s="194"/>
      <c r="I27" s="194"/>
      <c r="J27" s="195"/>
      <c r="K27" s="198"/>
      <c r="L27" s="196"/>
      <c r="P27" s="115">
        <v>18.71</v>
      </c>
      <c r="Q27" s="117">
        <v>21.474128459128195</v>
      </c>
      <c r="R27" s="112">
        <f t="shared" si="5"/>
        <v>21474.128459128195</v>
      </c>
      <c r="S27" s="112">
        <v>7</v>
      </c>
      <c r="T27" s="74">
        <v>246.56370008610563</v>
      </c>
      <c r="U27" s="161">
        <f t="shared" si="8"/>
        <v>101.42919106653541</v>
      </c>
      <c r="V27" s="194">
        <v>0.7</v>
      </c>
      <c r="W27" s="161">
        <f t="shared" si="9"/>
        <v>71.000433746574785</v>
      </c>
      <c r="X27" s="201">
        <v>0.66</v>
      </c>
      <c r="Y27" s="195">
        <f t="shared" si="6"/>
        <v>1323.5706445451954</v>
      </c>
      <c r="Z27" s="198"/>
      <c r="AA27" s="196">
        <f t="shared" si="7"/>
        <v>5160.843480274666</v>
      </c>
    </row>
    <row r="28" spans="1:27" x14ac:dyDescent="0.25">
      <c r="A28" s="115">
        <v>20.09</v>
      </c>
      <c r="B28" s="117">
        <v>21.577160893654344</v>
      </c>
      <c r="C28" s="112">
        <f t="shared" si="0"/>
        <v>21577.160893654345</v>
      </c>
      <c r="D28" s="112">
        <v>7</v>
      </c>
      <c r="E28" s="74">
        <v>243.73573633992518</v>
      </c>
      <c r="F28" s="161"/>
      <c r="G28" s="194"/>
      <c r="H28" s="194"/>
      <c r="I28" s="194"/>
      <c r="J28" s="195"/>
      <c r="K28" s="199">
        <f>AVERAGE(C23:C28)</f>
        <v>16994.786232894989</v>
      </c>
      <c r="L28" s="196"/>
      <c r="P28" s="115">
        <v>20.09</v>
      </c>
      <c r="Q28" s="117">
        <v>21.577160893654344</v>
      </c>
      <c r="R28" s="112">
        <f t="shared" si="5"/>
        <v>21577.160893654345</v>
      </c>
      <c r="S28" s="112">
        <v>7</v>
      </c>
      <c r="T28" s="74">
        <v>243.73573633992518</v>
      </c>
      <c r="U28" s="161">
        <f t="shared" si="8"/>
        <v>101.09675770145903</v>
      </c>
      <c r="V28" s="194">
        <v>0.7</v>
      </c>
      <c r="W28" s="161">
        <f t="shared" si="9"/>
        <v>70.767730391021317</v>
      </c>
      <c r="X28" s="201">
        <v>0.66</v>
      </c>
      <c r="Y28" s="195">
        <f t="shared" si="6"/>
        <v>1525.9601259032418</v>
      </c>
      <c r="Z28" s="199"/>
      <c r="AA28" s="196">
        <f t="shared" si="7"/>
        <v>4958.4539989166196</v>
      </c>
    </row>
    <row r="29" spans="1:27" x14ac:dyDescent="0.25">
      <c r="A29" s="115">
        <v>21.7</v>
      </c>
      <c r="B29" s="117">
        <v>13.959039723651017</v>
      </c>
      <c r="C29" s="112">
        <f t="shared" si="0"/>
        <v>13959.039723651018</v>
      </c>
      <c r="D29" s="112">
        <v>7</v>
      </c>
      <c r="E29" s="74">
        <v>221.76526190594231</v>
      </c>
      <c r="F29" s="161"/>
      <c r="G29" s="194"/>
      <c r="H29" s="194"/>
      <c r="I29" s="194"/>
      <c r="J29" s="195"/>
      <c r="K29" s="197"/>
      <c r="L29" s="196"/>
      <c r="P29" s="115">
        <v>21.7</v>
      </c>
      <c r="Q29" s="117">
        <v>13.959039723651017</v>
      </c>
      <c r="R29" s="112">
        <f t="shared" si="5"/>
        <v>13959.039723651018</v>
      </c>
      <c r="S29" s="112">
        <v>7</v>
      </c>
      <c r="T29" s="74">
        <v>221.76526190594231</v>
      </c>
      <c r="U29" s="161">
        <f t="shared" si="8"/>
        <v>79.166962328329632</v>
      </c>
      <c r="V29" s="194">
        <v>0.7</v>
      </c>
      <c r="W29" s="161">
        <f t="shared" si="9"/>
        <v>55.416873629830739</v>
      </c>
      <c r="X29" s="201">
        <v>0.66</v>
      </c>
      <c r="Y29" s="195">
        <f t="shared" si="6"/>
        <v>1710.8620714490842</v>
      </c>
      <c r="Z29" s="197"/>
      <c r="AA29" s="196">
        <f t="shared" si="7"/>
        <v>4773.5520533707768</v>
      </c>
    </row>
    <row r="30" spans="1:27" x14ac:dyDescent="0.25">
      <c r="A30" s="119">
        <v>23.17</v>
      </c>
      <c r="B30" s="120">
        <v>17.52978428973492</v>
      </c>
      <c r="C30" s="112">
        <f t="shared" si="0"/>
        <v>17529.784289734918</v>
      </c>
      <c r="D30" s="112">
        <v>7</v>
      </c>
      <c r="E30" s="74">
        <v>228.40302922877873</v>
      </c>
      <c r="F30" s="161"/>
      <c r="G30" s="194"/>
      <c r="H30" s="194"/>
      <c r="I30" s="194"/>
      <c r="J30" s="195"/>
      <c r="K30" s="197"/>
      <c r="L30" s="196"/>
      <c r="P30" s="119">
        <v>23.17</v>
      </c>
      <c r="Q30" s="120">
        <v>17.52978428973492</v>
      </c>
      <c r="R30" s="112">
        <f t="shared" si="5"/>
        <v>17529.784289734918</v>
      </c>
      <c r="S30" s="112">
        <v>7</v>
      </c>
      <c r="T30" s="74">
        <v>228.40302922877873</v>
      </c>
      <c r="U30" s="161">
        <f t="shared" si="8"/>
        <v>89.090976775286961</v>
      </c>
      <c r="V30" s="194">
        <v>0.7</v>
      </c>
      <c r="W30" s="161">
        <f t="shared" si="9"/>
        <v>62.363683742700871</v>
      </c>
      <c r="X30" s="201">
        <v>0.66</v>
      </c>
      <c r="Y30" s="195">
        <f t="shared" si="6"/>
        <v>1900.8485437859931</v>
      </c>
      <c r="Z30" s="197"/>
      <c r="AA30" s="196">
        <f t="shared" si="7"/>
        <v>4583.5655810338685</v>
      </c>
    </row>
    <row r="31" spans="1:27" x14ac:dyDescent="0.25">
      <c r="A31" s="119">
        <v>24.82</v>
      </c>
      <c r="B31" s="120">
        <v>11.030178662412638</v>
      </c>
      <c r="C31" s="112">
        <f t="shared" si="0"/>
        <v>11030.178662412638</v>
      </c>
      <c r="D31" s="112">
        <v>6</v>
      </c>
      <c r="E31" s="74">
        <v>206.24635507337598</v>
      </c>
      <c r="F31" s="161"/>
      <c r="G31" s="194"/>
      <c r="H31" s="194"/>
      <c r="I31" s="194"/>
      <c r="J31" s="195"/>
      <c r="K31" s="203">
        <f>17.3+2.4</f>
        <v>19.7</v>
      </c>
      <c r="L31" s="196"/>
      <c r="P31" s="119">
        <v>24.82</v>
      </c>
      <c r="Q31" s="120">
        <v>11.030178662412638</v>
      </c>
      <c r="R31" s="112">
        <f t="shared" si="5"/>
        <v>11030.178662412638</v>
      </c>
      <c r="S31" s="112">
        <v>6</v>
      </c>
      <c r="T31" s="74">
        <v>206.24635507337598</v>
      </c>
      <c r="U31" s="161">
        <f t="shared" si="8"/>
        <v>174.56030784613372</v>
      </c>
      <c r="V31" s="194">
        <v>0.7</v>
      </c>
      <c r="W31" s="161">
        <f t="shared" si="9"/>
        <v>122.1922154922936</v>
      </c>
      <c r="X31" s="201">
        <v>0.66</v>
      </c>
      <c r="Y31" s="195">
        <f t="shared" si="6"/>
        <v>2318.6799369732712</v>
      </c>
      <c r="AA31" s="196">
        <f t="shared" si="7"/>
        <v>4165.7341878465904</v>
      </c>
    </row>
    <row r="32" spans="1:27" x14ac:dyDescent="0.25">
      <c r="A32" s="119">
        <v>26.29</v>
      </c>
      <c r="B32" s="120">
        <v>19.299887223061756</v>
      </c>
      <c r="C32" s="112">
        <f t="shared" si="0"/>
        <v>19299.887223061756</v>
      </c>
      <c r="D32" s="112">
        <v>7</v>
      </c>
      <c r="E32" s="74">
        <v>226.98819496558548</v>
      </c>
      <c r="F32" s="161"/>
      <c r="G32" s="194"/>
      <c r="H32" s="194"/>
      <c r="I32" s="194"/>
      <c r="J32" s="195"/>
      <c r="K32" s="203">
        <f>17.3-4.8</f>
        <v>12.5</v>
      </c>
      <c r="L32" s="196"/>
      <c r="P32" s="119">
        <v>26.29</v>
      </c>
      <c r="Q32" s="120">
        <v>19.299887223061756</v>
      </c>
      <c r="R32" s="112">
        <f t="shared" si="5"/>
        <v>19299.887223061756</v>
      </c>
      <c r="S32" s="112">
        <v>7</v>
      </c>
      <c r="T32" s="74">
        <v>226.98819496558548</v>
      </c>
      <c r="U32" s="161">
        <f t="shared" si="8"/>
        <v>92.844647331669833</v>
      </c>
      <c r="V32" s="194">
        <v>0.7</v>
      </c>
      <c r="W32" s="161">
        <f t="shared" si="9"/>
        <v>64.991253132168879</v>
      </c>
      <c r="X32" s="201">
        <v>0.66</v>
      </c>
      <c r="Y32" s="195">
        <f t="shared" si="6"/>
        <v>2516.6711102701979</v>
      </c>
      <c r="AA32" s="196">
        <f t="shared" si="7"/>
        <v>3967.7430145496633</v>
      </c>
    </row>
    <row r="33" spans="1:30" x14ac:dyDescent="0.25">
      <c r="A33" s="119">
        <v>27.86</v>
      </c>
      <c r="B33" s="120">
        <v>19.401778023964333</v>
      </c>
      <c r="C33" s="112">
        <f t="shared" si="0"/>
        <v>19401.778023964333</v>
      </c>
      <c r="D33" s="112">
        <v>7</v>
      </c>
      <c r="E33" s="74">
        <v>224.22319328938815</v>
      </c>
      <c r="F33" s="161"/>
      <c r="G33" s="194"/>
      <c r="H33" s="194"/>
      <c r="I33" s="194"/>
      <c r="J33" s="195"/>
      <c r="K33" s="197"/>
      <c r="L33" s="196"/>
      <c r="P33" s="119">
        <v>27.86</v>
      </c>
      <c r="Q33" s="120">
        <v>19.401778023964333</v>
      </c>
      <c r="R33" s="112">
        <f t="shared" si="5"/>
        <v>19401.778023964333</v>
      </c>
      <c r="S33" s="112">
        <v>7</v>
      </c>
      <c r="T33" s="74">
        <v>224.22319328938815</v>
      </c>
      <c r="U33" s="161">
        <f t="shared" si="8"/>
        <v>92.532932178604625</v>
      </c>
      <c r="V33" s="194">
        <v>0.7</v>
      </c>
      <c r="W33" s="161">
        <f t="shared" si="9"/>
        <v>64.773052525023232</v>
      </c>
      <c r="X33" s="201">
        <v>0.66</v>
      </c>
      <c r="Y33" s="195">
        <f t="shared" si="6"/>
        <v>2727.4211185331851</v>
      </c>
      <c r="Z33" s="197"/>
      <c r="AA33" s="196">
        <f t="shared" si="7"/>
        <v>3756.9930062866761</v>
      </c>
    </row>
    <row r="34" spans="1:30" x14ac:dyDescent="0.25">
      <c r="A34" s="119">
        <v>29.29</v>
      </c>
      <c r="B34" s="120">
        <v>29.238093324541097</v>
      </c>
      <c r="C34" s="112">
        <f t="shared" si="0"/>
        <v>29238.093324541096</v>
      </c>
      <c r="D34" s="112">
        <v>7</v>
      </c>
      <c r="E34" s="74">
        <v>240.53388500267664</v>
      </c>
      <c r="F34" s="161"/>
      <c r="G34" s="194"/>
      <c r="H34" s="194"/>
      <c r="I34" s="194"/>
      <c r="J34" s="195"/>
      <c r="K34" s="197"/>
      <c r="L34" s="196"/>
      <c r="P34" s="119">
        <v>29.29</v>
      </c>
      <c r="Q34" s="120">
        <v>29.238093324541097</v>
      </c>
      <c r="R34" s="112">
        <f t="shared" si="5"/>
        <v>29238.093324541096</v>
      </c>
      <c r="S34" s="112">
        <v>7</v>
      </c>
      <c r="T34" s="74">
        <v>240.53388500267664</v>
      </c>
      <c r="U34" s="161">
        <f t="shared" si="8"/>
        <v>115.59874419031976</v>
      </c>
      <c r="V34" s="194">
        <v>0.7</v>
      </c>
      <c r="W34" s="161">
        <f t="shared" si="9"/>
        <v>80.919120933223823</v>
      </c>
      <c r="X34" s="201">
        <v>0.66</v>
      </c>
      <c r="Y34" s="195">
        <f t="shared" si="6"/>
        <v>2967.2275228306639</v>
      </c>
      <c r="Z34" s="197"/>
      <c r="AA34" s="196">
        <f t="shared" si="7"/>
        <v>3517.1866019891972</v>
      </c>
    </row>
    <row r="35" spans="1:30" x14ac:dyDescent="0.25">
      <c r="A35" s="119">
        <v>30.94</v>
      </c>
      <c r="B35" s="120">
        <v>5.9564734309144729</v>
      </c>
      <c r="C35" s="112">
        <f t="shared" si="0"/>
        <v>5956.4734309144733</v>
      </c>
      <c r="D35" s="112">
        <v>4</v>
      </c>
      <c r="E35" s="74">
        <v>172.74725516778298</v>
      </c>
      <c r="F35" s="161"/>
      <c r="G35" s="194"/>
      <c r="H35" s="194"/>
      <c r="I35" s="194"/>
      <c r="J35" s="195"/>
      <c r="K35" s="197"/>
      <c r="L35" s="196"/>
      <c r="P35" s="220">
        <v>30.94</v>
      </c>
      <c r="Q35" s="120">
        <v>5.9564734309144729</v>
      </c>
      <c r="R35" s="112">
        <f t="shared" si="5"/>
        <v>5956.4734309144733</v>
      </c>
      <c r="S35" s="112">
        <v>4</v>
      </c>
      <c r="T35" s="74">
        <v>172.74725516778298</v>
      </c>
      <c r="U35" s="161">
        <f t="shared" si="8"/>
        <v>115.23358920127545</v>
      </c>
      <c r="V35" s="194">
        <v>0.7</v>
      </c>
      <c r="W35" s="161">
        <f t="shared" si="9"/>
        <v>80.663512440892816</v>
      </c>
      <c r="X35" s="201">
        <v>0.66</v>
      </c>
      <c r="Y35" s="210">
        <f t="shared" si="6"/>
        <v>3243.0531770817997</v>
      </c>
      <c r="Z35" s="200">
        <f>0.7854*(X35^2)*Z37*(0.3+(0.05*LOG(P35/X35)))</f>
        <v>3241.3609477380614</v>
      </c>
      <c r="AA35" s="196">
        <f t="shared" si="7"/>
        <v>3241.3609477380614</v>
      </c>
      <c r="AB35" s="213"/>
      <c r="AC35" s="213"/>
      <c r="AD35" s="213"/>
    </row>
    <row r="36" spans="1:30" x14ac:dyDescent="0.25">
      <c r="A36" s="119">
        <v>32.28</v>
      </c>
      <c r="B36" s="120">
        <v>20.044803162433428</v>
      </c>
      <c r="C36" s="112">
        <f t="shared" si="0"/>
        <v>20044.803162433429</v>
      </c>
      <c r="D36" s="112">
        <v>7</v>
      </c>
      <c r="E36" s="74">
        <v>217.64433999179451</v>
      </c>
      <c r="F36" s="161"/>
      <c r="G36" s="194"/>
      <c r="H36" s="194"/>
      <c r="I36" s="194"/>
      <c r="J36" s="195"/>
      <c r="K36" s="197"/>
      <c r="L36" s="196"/>
      <c r="P36" s="119">
        <v>32.28</v>
      </c>
      <c r="Q36" s="120">
        <v>20.044803162433428</v>
      </c>
      <c r="R36" s="112">
        <f t="shared" si="5"/>
        <v>20044.803162433429</v>
      </c>
      <c r="S36" s="112">
        <v>7</v>
      </c>
      <c r="T36" s="74">
        <v>217.64433999179451</v>
      </c>
      <c r="U36" s="161"/>
      <c r="V36" s="194"/>
      <c r="W36" s="194"/>
      <c r="X36" s="194"/>
      <c r="Y36" s="195"/>
      <c r="Z36" s="198"/>
      <c r="AA36" s="196"/>
    </row>
    <row r="37" spans="1:30" x14ac:dyDescent="0.25">
      <c r="A37" s="119">
        <v>33.93</v>
      </c>
      <c r="B37" s="120">
        <v>54.269552154676362</v>
      </c>
      <c r="C37" s="112">
        <f t="shared" si="0"/>
        <v>54269.552154676363</v>
      </c>
      <c r="D37" s="112">
        <v>7</v>
      </c>
      <c r="E37" s="74">
        <v>265.01847747952689</v>
      </c>
      <c r="F37" s="161"/>
      <c r="G37" s="194"/>
      <c r="H37" s="194"/>
      <c r="I37" s="194"/>
      <c r="J37" s="195"/>
      <c r="K37" s="197"/>
      <c r="L37" s="196"/>
      <c r="P37" s="119">
        <v>33.93</v>
      </c>
      <c r="Q37" s="120">
        <v>54.269552154676362</v>
      </c>
      <c r="R37" s="112">
        <f t="shared" si="5"/>
        <v>54269.552154676363</v>
      </c>
      <c r="S37" s="112">
        <v>7</v>
      </c>
      <c r="T37" s="74">
        <v>265.01847747952689</v>
      </c>
      <c r="U37" s="161"/>
      <c r="V37" s="194"/>
      <c r="W37" s="194"/>
      <c r="X37" s="194"/>
      <c r="Y37" s="195"/>
      <c r="Z37" s="199">
        <f>AVERAGE(R32:R37)</f>
        <v>24701.764553265239</v>
      </c>
      <c r="AA37" s="196"/>
    </row>
    <row r="39" spans="1:30" x14ac:dyDescent="0.25">
      <c r="Z39" s="203">
        <f>30.94+2.4</f>
        <v>33.340000000000003</v>
      </c>
    </row>
    <row r="40" spans="1:30" x14ac:dyDescent="0.25">
      <c r="Z40" s="203">
        <f>30.94-4.8</f>
        <v>26.14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43AEF-32AB-4B05-AABD-D84816F14E75}">
  <dimension ref="A2:AB37"/>
  <sheetViews>
    <sheetView topLeftCell="A2" workbookViewId="0">
      <selection activeCell="AC39" sqref="AC39"/>
    </sheetView>
  </sheetViews>
  <sheetFormatPr defaultRowHeight="15" x14ac:dyDescent="0.25"/>
  <cols>
    <col min="1" max="1" width="6" style="153" bestFit="1" customWidth="1"/>
    <col min="2" max="2" width="9.28515625" style="3" bestFit="1" customWidth="1"/>
    <col min="3" max="3" width="9.5703125" style="3" bestFit="1" customWidth="1"/>
    <col min="4" max="4" width="9.85546875" style="3" bestFit="1" customWidth="1"/>
    <col min="5" max="5" width="9.28515625" style="3" bestFit="1" customWidth="1"/>
    <col min="6" max="9" width="10.7109375" style="3" customWidth="1"/>
    <col min="10" max="12" width="9.140625" style="3"/>
    <col min="17" max="17" width="6" style="153" bestFit="1" customWidth="1"/>
    <col min="18" max="18" width="9.28515625" style="3" bestFit="1" customWidth="1"/>
    <col min="19" max="19" width="9.5703125" style="3" bestFit="1" customWidth="1"/>
    <col min="20" max="20" width="9.85546875" style="3" bestFit="1" customWidth="1"/>
    <col min="21" max="21" width="9.28515625" style="3" bestFit="1" customWidth="1"/>
    <col min="22" max="25" width="10.7109375" style="3" customWidth="1"/>
    <col min="26" max="28" width="9.140625" style="3"/>
  </cols>
  <sheetData>
    <row r="2" spans="1:28" ht="21" x14ac:dyDescent="0.35">
      <c r="A2" s="87" t="s">
        <v>298</v>
      </c>
      <c r="Q2" s="87" t="s">
        <v>340</v>
      </c>
      <c r="Y2" s="4"/>
    </row>
    <row r="4" spans="1:28" x14ac:dyDescent="0.25">
      <c r="B4" s="4"/>
      <c r="C4" s="4"/>
      <c r="D4" s="4"/>
      <c r="E4" s="4"/>
      <c r="F4" s="96"/>
      <c r="G4" s="96"/>
      <c r="H4" s="96"/>
      <c r="I4" s="96"/>
      <c r="J4" s="183"/>
      <c r="K4" s="184"/>
      <c r="L4" s="185"/>
      <c r="R4" s="4"/>
      <c r="S4" s="4"/>
      <c r="T4" s="4"/>
      <c r="U4" s="4"/>
      <c r="V4" s="96"/>
      <c r="W4" s="96"/>
      <c r="X4" s="96"/>
      <c r="Y4" s="96"/>
      <c r="Z4" s="183"/>
      <c r="AA4" s="184"/>
      <c r="AB4" s="185"/>
    </row>
    <row r="5" spans="1:28" x14ac:dyDescent="0.25">
      <c r="B5" s="4"/>
      <c r="C5" s="4"/>
      <c r="D5" s="4"/>
      <c r="E5" s="4"/>
      <c r="F5" s="96"/>
      <c r="G5" s="186" t="s">
        <v>260</v>
      </c>
      <c r="H5" s="186"/>
      <c r="I5" s="186"/>
      <c r="J5" s="183"/>
      <c r="K5" s="187"/>
      <c r="L5" s="185"/>
      <c r="R5" s="4"/>
      <c r="S5" s="4"/>
      <c r="T5" s="4"/>
      <c r="U5" s="4"/>
      <c r="V5" s="96"/>
      <c r="W5" s="186" t="s">
        <v>260</v>
      </c>
      <c r="X5" s="186"/>
      <c r="Y5" s="186"/>
      <c r="Z5" s="183"/>
      <c r="AA5" s="187"/>
      <c r="AB5" s="185"/>
    </row>
    <row r="6" spans="1:28" ht="18" x14ac:dyDescent="0.3">
      <c r="A6" s="46" t="s">
        <v>165</v>
      </c>
      <c r="B6" s="91" t="s">
        <v>261</v>
      </c>
      <c r="C6" s="91" t="s">
        <v>261</v>
      </c>
      <c r="D6" s="91" t="s">
        <v>267</v>
      </c>
      <c r="E6" s="91" t="s">
        <v>262</v>
      </c>
      <c r="F6" s="96" t="s">
        <v>263</v>
      </c>
      <c r="G6" s="188" t="s">
        <v>163</v>
      </c>
      <c r="H6" s="96" t="s">
        <v>263</v>
      </c>
      <c r="I6" s="96" t="s">
        <v>266</v>
      </c>
      <c r="J6" s="96" t="s">
        <v>264</v>
      </c>
      <c r="K6" s="96" t="s">
        <v>167</v>
      </c>
      <c r="L6" s="97" t="s">
        <v>265</v>
      </c>
      <c r="Q6" s="46" t="s">
        <v>165</v>
      </c>
      <c r="R6" s="91" t="s">
        <v>261</v>
      </c>
      <c r="S6" s="91" t="s">
        <v>261</v>
      </c>
      <c r="T6" s="91" t="s">
        <v>267</v>
      </c>
      <c r="U6" s="91" t="s">
        <v>262</v>
      </c>
      <c r="V6" s="96" t="s">
        <v>263</v>
      </c>
      <c r="W6" s="188" t="s">
        <v>163</v>
      </c>
      <c r="X6" s="96" t="s">
        <v>263</v>
      </c>
      <c r="Y6" s="96" t="s">
        <v>266</v>
      </c>
      <c r="Z6" s="96" t="s">
        <v>264</v>
      </c>
      <c r="AA6" s="96" t="s">
        <v>167</v>
      </c>
      <c r="AB6" s="97" t="s">
        <v>265</v>
      </c>
    </row>
    <row r="7" spans="1:28" x14ac:dyDescent="0.25">
      <c r="A7" s="91" t="s">
        <v>23</v>
      </c>
      <c r="B7" s="91" t="s">
        <v>26</v>
      </c>
      <c r="C7" s="91" t="s">
        <v>25</v>
      </c>
      <c r="D7" s="91"/>
      <c r="E7" s="91"/>
      <c r="F7" s="96" t="s">
        <v>25</v>
      </c>
      <c r="G7" s="96"/>
      <c r="H7" s="96" t="s">
        <v>25</v>
      </c>
      <c r="I7" s="96" t="s">
        <v>23</v>
      </c>
      <c r="J7" s="96" t="s">
        <v>153</v>
      </c>
      <c r="K7" s="96" t="s">
        <v>153</v>
      </c>
      <c r="L7" s="96" t="s">
        <v>153</v>
      </c>
      <c r="Q7" s="91" t="s">
        <v>23</v>
      </c>
      <c r="R7" s="91" t="s">
        <v>26</v>
      </c>
      <c r="S7" s="91" t="s">
        <v>25</v>
      </c>
      <c r="T7" s="91"/>
      <c r="U7" s="91"/>
      <c r="V7" s="96" t="s">
        <v>25</v>
      </c>
      <c r="W7" s="96"/>
      <c r="X7" s="96" t="s">
        <v>25</v>
      </c>
      <c r="Y7" s="96" t="s">
        <v>23</v>
      </c>
      <c r="Z7" s="96" t="s">
        <v>153</v>
      </c>
      <c r="AA7" s="96" t="s">
        <v>153</v>
      </c>
      <c r="AB7" s="96" t="s">
        <v>153</v>
      </c>
    </row>
    <row r="8" spans="1:28" x14ac:dyDescent="0.25">
      <c r="B8" s="92"/>
      <c r="C8" s="92"/>
      <c r="D8" s="92"/>
      <c r="E8" s="4"/>
      <c r="F8" s="189"/>
      <c r="G8" s="189"/>
      <c r="H8" s="189"/>
      <c r="I8" s="189"/>
      <c r="J8" s="189"/>
      <c r="K8" s="184"/>
      <c r="L8" s="185"/>
      <c r="R8" s="92"/>
      <c r="S8" s="92"/>
      <c r="T8" s="92"/>
      <c r="U8" s="4"/>
      <c r="V8" s="189"/>
      <c r="W8" s="189"/>
      <c r="X8" s="189"/>
      <c r="Y8" s="189"/>
      <c r="Z8" s="189"/>
      <c r="AA8" s="184"/>
      <c r="AB8" s="185"/>
    </row>
    <row r="9" spans="1:28" x14ac:dyDescent="0.25">
      <c r="A9" s="46">
        <v>0</v>
      </c>
      <c r="B9" s="100">
        <v>-6.2156842432404429E-4</v>
      </c>
      <c r="C9" s="101">
        <v>0</v>
      </c>
      <c r="D9" s="101"/>
      <c r="E9" s="116">
        <v>0</v>
      </c>
      <c r="F9" s="209"/>
      <c r="G9" s="190"/>
      <c r="H9" s="190"/>
      <c r="I9" s="190"/>
      <c r="J9" s="191">
        <v>0</v>
      </c>
      <c r="K9" s="192"/>
      <c r="L9" s="193">
        <f>J26+K26</f>
        <v>4081.9485688747263</v>
      </c>
      <c r="Q9" s="46">
        <v>0</v>
      </c>
      <c r="R9" s="100">
        <v>-6.2156842432404429E-4</v>
      </c>
      <c r="S9" s="101">
        <v>0</v>
      </c>
      <c r="T9" s="101"/>
      <c r="U9" s="116">
        <v>0</v>
      </c>
      <c r="V9" s="209"/>
      <c r="W9" s="190"/>
      <c r="X9" s="190"/>
      <c r="Y9" s="190"/>
      <c r="Z9" s="191">
        <v>0</v>
      </c>
      <c r="AA9" s="192"/>
      <c r="AB9" s="193">
        <f>Z35+AA35</f>
        <v>4525.9114186158695</v>
      </c>
    </row>
    <row r="10" spans="1:28" x14ac:dyDescent="0.25">
      <c r="A10" s="110">
        <v>1.34</v>
      </c>
      <c r="B10" s="111">
        <v>0.87460725453858812</v>
      </c>
      <c r="C10" s="112">
        <f>B10*1000</f>
        <v>874.60725453858811</v>
      </c>
      <c r="D10" s="112">
        <v>7</v>
      </c>
      <c r="E10" s="74">
        <v>400.47966913291572</v>
      </c>
      <c r="F10" s="161">
        <f>IF(D10&lt;=3,C10^(0.2+LOG(E10^0.11)),IF(D10&lt;7,C10^(0.3+LOG(E10^0.11)),C10^(0.2+LOG(E10^0.11))))</f>
        <v>26.949840200486545</v>
      </c>
      <c r="G10" s="161">
        <v>1</v>
      </c>
      <c r="H10" s="161">
        <f>F10*G10</f>
        <v>26.949840200486545</v>
      </c>
      <c r="I10" s="201">
        <v>0.61</v>
      </c>
      <c r="J10" s="195">
        <f>3.14*I10*(A10-A9)*H10+J9</f>
        <v>69.170430052815988</v>
      </c>
      <c r="K10" s="192"/>
      <c r="L10" s="196">
        <f>L$9-J10</f>
        <v>4012.7781388219105</v>
      </c>
      <c r="Q10" s="110">
        <v>1.34</v>
      </c>
      <c r="R10" s="111">
        <v>0.87460725453858812</v>
      </c>
      <c r="S10" s="112">
        <f>R10*1000</f>
        <v>874.60725453858811</v>
      </c>
      <c r="T10" s="112">
        <v>7</v>
      </c>
      <c r="U10" s="74">
        <v>400.47966913291572</v>
      </c>
      <c r="V10" s="161"/>
      <c r="W10" s="194"/>
      <c r="X10" s="161"/>
      <c r="Y10" s="201">
        <v>0.66</v>
      </c>
      <c r="Z10" s="195">
        <f>3.14*Y10*(Q10-Q9)*X10+Z9</f>
        <v>0</v>
      </c>
      <c r="AA10" s="192"/>
      <c r="AB10" s="196">
        <f>AB$9-Z10</f>
        <v>4525.9114186158695</v>
      </c>
    </row>
    <row r="11" spans="1:28" x14ac:dyDescent="0.25">
      <c r="A11" s="115">
        <v>2.19</v>
      </c>
      <c r="B11" s="111">
        <v>1.7142295970399151</v>
      </c>
      <c r="C11" s="112">
        <f t="shared" ref="C11:C37" si="0">B11*1000</f>
        <v>1714.229597039915</v>
      </c>
      <c r="D11" s="112">
        <v>7</v>
      </c>
      <c r="E11" s="74">
        <v>543.48033053588983</v>
      </c>
      <c r="F11" s="161">
        <f t="shared" ref="F11:F26" si="1">IF(D11&lt;=3,C11^(0.2+LOG(E11^0.11)),IF(D11&lt;7,C11^(0.3+LOG(E11^0.11)),C11^(0.2+LOG(E11^0.11))))</f>
        <v>41.67243238464723</v>
      </c>
      <c r="G11" s="161">
        <v>1</v>
      </c>
      <c r="H11" s="161">
        <f t="shared" ref="H11:H25" si="2">F11*G11</f>
        <v>41.67243238464723</v>
      </c>
      <c r="I11" s="201">
        <v>0.61</v>
      </c>
      <c r="J11" s="195">
        <f t="shared" ref="J11:J26" si="3">3.14*I11*(A11-A10)*H11+J10</f>
        <v>137.0169004939363</v>
      </c>
      <c r="K11" s="197"/>
      <c r="L11" s="196">
        <f t="shared" ref="L11:L26" si="4">L$9-J11</f>
        <v>3944.9316683807901</v>
      </c>
      <c r="Q11" s="115">
        <v>2.19</v>
      </c>
      <c r="R11" s="111">
        <v>1.7142295970399151</v>
      </c>
      <c r="S11" s="112">
        <f t="shared" ref="S11:S37" si="5">R11*1000</f>
        <v>1714.229597039915</v>
      </c>
      <c r="T11" s="112">
        <v>7</v>
      </c>
      <c r="U11" s="74">
        <v>543.48033053588983</v>
      </c>
      <c r="V11" s="161"/>
      <c r="W11" s="194"/>
      <c r="X11" s="161"/>
      <c r="Y11" s="201">
        <v>0.66</v>
      </c>
      <c r="Z11" s="195">
        <f t="shared" ref="Z11:Z20" si="6">3.14*Y11*(Q11-Q10)*X11+Z10</f>
        <v>0</v>
      </c>
      <c r="AA11" s="197"/>
      <c r="AB11" s="196">
        <f t="shared" ref="AB11:AB35" si="7">AB$9-Z11</f>
        <v>4525.9114186158695</v>
      </c>
    </row>
    <row r="12" spans="1:28" x14ac:dyDescent="0.25">
      <c r="A12" s="115">
        <v>2.86</v>
      </c>
      <c r="B12" s="111">
        <v>6.8063556931414428</v>
      </c>
      <c r="C12" s="112">
        <f t="shared" si="0"/>
        <v>6806.3556931414432</v>
      </c>
      <c r="D12" s="112">
        <v>7</v>
      </c>
      <c r="E12" s="74">
        <v>134.54726417166458</v>
      </c>
      <c r="F12" s="161">
        <f t="shared" si="1"/>
        <v>46.148804104993665</v>
      </c>
      <c r="G12" s="161">
        <v>1</v>
      </c>
      <c r="H12" s="161">
        <f t="shared" si="2"/>
        <v>46.148804104993665</v>
      </c>
      <c r="I12" s="201">
        <v>0.61</v>
      </c>
      <c r="J12" s="195">
        <f t="shared" si="3"/>
        <v>196.24049148034857</v>
      </c>
      <c r="K12" s="197"/>
      <c r="L12" s="196">
        <f t="shared" si="4"/>
        <v>3885.7080773943776</v>
      </c>
      <c r="Q12" s="115">
        <v>2.86</v>
      </c>
      <c r="R12" s="111">
        <v>6.8063556931414428</v>
      </c>
      <c r="S12" s="112">
        <f t="shared" si="5"/>
        <v>6806.3556931414432</v>
      </c>
      <c r="T12" s="112">
        <v>7</v>
      </c>
      <c r="U12" s="74">
        <v>134.54726417166458</v>
      </c>
      <c r="V12" s="161"/>
      <c r="W12" s="194"/>
      <c r="X12" s="161"/>
      <c r="Y12" s="201">
        <v>0.66</v>
      </c>
      <c r="Z12" s="195">
        <f t="shared" si="6"/>
        <v>0</v>
      </c>
      <c r="AA12" s="197"/>
      <c r="AB12" s="196">
        <f t="shared" si="7"/>
        <v>4525.9114186158695</v>
      </c>
    </row>
    <row r="13" spans="1:28" x14ac:dyDescent="0.25">
      <c r="A13" s="115">
        <v>3.44</v>
      </c>
      <c r="B13" s="111">
        <v>1.2878684899305075</v>
      </c>
      <c r="C13" s="112">
        <f t="shared" si="0"/>
        <v>1287.8684899305076</v>
      </c>
      <c r="D13" s="112">
        <v>7</v>
      </c>
      <c r="E13" s="74">
        <v>735.44990725262437</v>
      </c>
      <c r="F13" s="161">
        <f t="shared" si="1"/>
        <v>40.048071253809361</v>
      </c>
      <c r="G13" s="161">
        <v>1</v>
      </c>
      <c r="H13" s="161">
        <f t="shared" si="2"/>
        <v>40.048071253809361</v>
      </c>
      <c r="I13" s="201">
        <v>0.61</v>
      </c>
      <c r="J13" s="195">
        <f t="shared" si="3"/>
        <v>240.7311753744855</v>
      </c>
      <c r="K13" s="197"/>
      <c r="L13" s="196">
        <f t="shared" si="4"/>
        <v>3841.2173935002406</v>
      </c>
      <c r="Q13" s="115">
        <v>3.44</v>
      </c>
      <c r="R13" s="111">
        <v>1.2878684899305075</v>
      </c>
      <c r="S13" s="112">
        <f t="shared" si="5"/>
        <v>1287.8684899305076</v>
      </c>
      <c r="T13" s="112">
        <v>7</v>
      </c>
      <c r="U13" s="74">
        <v>735.44990725262437</v>
      </c>
      <c r="V13" s="161"/>
      <c r="W13" s="194"/>
      <c r="X13" s="161"/>
      <c r="Y13" s="201">
        <v>0.66</v>
      </c>
      <c r="Z13" s="195">
        <f t="shared" si="6"/>
        <v>0</v>
      </c>
      <c r="AA13" s="197"/>
      <c r="AB13" s="196">
        <f t="shared" si="7"/>
        <v>4525.9114186158695</v>
      </c>
    </row>
    <row r="14" spans="1:28" x14ac:dyDescent="0.25">
      <c r="A14" s="115">
        <v>4.29</v>
      </c>
      <c r="B14" s="111">
        <v>1.9230422913161842</v>
      </c>
      <c r="C14" s="112">
        <f t="shared" si="0"/>
        <v>1923.0422913161842</v>
      </c>
      <c r="D14" s="112">
        <v>5</v>
      </c>
      <c r="E14" s="74">
        <v>145.27722128335856</v>
      </c>
      <c r="F14" s="161">
        <f t="shared" si="1"/>
        <v>58.380287435805016</v>
      </c>
      <c r="G14" s="161">
        <v>1</v>
      </c>
      <c r="H14" s="161">
        <f t="shared" si="2"/>
        <v>58.380287435805016</v>
      </c>
      <c r="I14" s="201">
        <v>0.61</v>
      </c>
      <c r="J14" s="195">
        <f t="shared" si="3"/>
        <v>335.7795375458453</v>
      </c>
      <c r="K14" s="197"/>
      <c r="L14" s="196">
        <f t="shared" si="4"/>
        <v>3746.1690313288809</v>
      </c>
      <c r="Q14" s="115">
        <v>4.29</v>
      </c>
      <c r="R14" s="111">
        <v>1.9230422913161842</v>
      </c>
      <c r="S14" s="112">
        <f t="shared" si="5"/>
        <v>1923.0422913161842</v>
      </c>
      <c r="T14" s="112">
        <v>5</v>
      </c>
      <c r="U14" s="74">
        <v>145.27722128335856</v>
      </c>
      <c r="V14" s="161"/>
      <c r="W14" s="194"/>
      <c r="X14" s="161"/>
      <c r="Y14" s="201">
        <v>0.66</v>
      </c>
      <c r="Z14" s="195">
        <f t="shared" si="6"/>
        <v>0</v>
      </c>
      <c r="AA14" s="197"/>
      <c r="AB14" s="196">
        <f t="shared" si="7"/>
        <v>4525.9114186158695</v>
      </c>
    </row>
    <row r="15" spans="1:28" x14ac:dyDescent="0.25">
      <c r="A15" s="115">
        <v>5.13</v>
      </c>
      <c r="B15" s="111">
        <v>0.38842932933979957</v>
      </c>
      <c r="C15" s="112">
        <f t="shared" si="0"/>
        <v>388.42932933979955</v>
      </c>
      <c r="D15" s="112">
        <v>4</v>
      </c>
      <c r="E15" s="74">
        <v>839.7635450274181</v>
      </c>
      <c r="F15" s="161">
        <f t="shared" si="1"/>
        <v>40.706582543823757</v>
      </c>
      <c r="G15" s="161">
        <v>1</v>
      </c>
      <c r="H15" s="161">
        <f t="shared" si="2"/>
        <v>40.706582543823757</v>
      </c>
      <c r="I15" s="201">
        <v>0.61</v>
      </c>
      <c r="J15" s="195">
        <f t="shared" si="3"/>
        <v>401.27382363757488</v>
      </c>
      <c r="K15" s="197"/>
      <c r="L15" s="196">
        <f t="shared" si="4"/>
        <v>3680.6747452371515</v>
      </c>
      <c r="Q15" s="115">
        <v>5.13</v>
      </c>
      <c r="R15" s="111">
        <v>0.38842932933979957</v>
      </c>
      <c r="S15" s="112">
        <f t="shared" si="5"/>
        <v>388.42932933979955</v>
      </c>
      <c r="T15" s="112">
        <v>4</v>
      </c>
      <c r="U15" s="74">
        <v>839.7635450274181</v>
      </c>
      <c r="V15" s="161"/>
      <c r="W15" s="194"/>
      <c r="X15" s="161"/>
      <c r="Y15" s="201">
        <v>0.66</v>
      </c>
      <c r="Z15" s="195">
        <f t="shared" si="6"/>
        <v>0</v>
      </c>
      <c r="AA15" s="197"/>
      <c r="AB15" s="196">
        <f t="shared" si="7"/>
        <v>4525.9114186158695</v>
      </c>
    </row>
    <row r="16" spans="1:28" x14ac:dyDescent="0.25">
      <c r="A16" s="115">
        <v>5.8</v>
      </c>
      <c r="B16" s="111">
        <v>1.1880861152207187</v>
      </c>
      <c r="C16" s="112">
        <f t="shared" si="0"/>
        <v>1188.0861152207187</v>
      </c>
      <c r="D16" s="112">
        <v>7</v>
      </c>
      <c r="E16" s="74">
        <v>759.01752357108819</v>
      </c>
      <c r="F16" s="161">
        <f t="shared" si="1"/>
        <v>38.829926932516649</v>
      </c>
      <c r="G16" s="161">
        <v>1</v>
      </c>
      <c r="H16" s="161">
        <f t="shared" si="2"/>
        <v>38.829926932516649</v>
      </c>
      <c r="I16" s="201">
        <v>0.61</v>
      </c>
      <c r="J16" s="195">
        <f t="shared" si="3"/>
        <v>451.10496780875826</v>
      </c>
      <c r="K16" s="197"/>
      <c r="L16" s="196">
        <f t="shared" si="4"/>
        <v>3630.843601065968</v>
      </c>
      <c r="Q16" s="115">
        <v>5.8</v>
      </c>
      <c r="R16" s="111">
        <v>1.1880861152207187</v>
      </c>
      <c r="S16" s="112">
        <f t="shared" si="5"/>
        <v>1188.0861152207187</v>
      </c>
      <c r="T16" s="112">
        <v>7</v>
      </c>
      <c r="U16" s="74">
        <v>759.01752357108819</v>
      </c>
      <c r="V16" s="161"/>
      <c r="W16" s="194"/>
      <c r="X16" s="161"/>
      <c r="Y16" s="201">
        <v>0.66</v>
      </c>
      <c r="Z16" s="195">
        <f t="shared" si="6"/>
        <v>0</v>
      </c>
      <c r="AA16" s="197"/>
      <c r="AB16" s="196">
        <f t="shared" si="7"/>
        <v>4525.9114186158695</v>
      </c>
    </row>
    <row r="17" spans="1:28" x14ac:dyDescent="0.25">
      <c r="A17" s="115">
        <v>6.61</v>
      </c>
      <c r="B17" s="111">
        <v>8.997262414398751</v>
      </c>
      <c r="C17" s="112">
        <f t="shared" si="0"/>
        <v>8997.2624143987505</v>
      </c>
      <c r="D17" s="112">
        <v>7</v>
      </c>
      <c r="E17" s="74">
        <v>187.12101507443276</v>
      </c>
      <c r="F17" s="161">
        <f t="shared" si="1"/>
        <v>60.129370229568934</v>
      </c>
      <c r="G17" s="161">
        <v>1</v>
      </c>
      <c r="H17" s="161">
        <f t="shared" si="2"/>
        <v>60.129370229568934</v>
      </c>
      <c r="I17" s="201">
        <v>0.61</v>
      </c>
      <c r="J17" s="195">
        <f t="shared" si="3"/>
        <v>544.39412235630857</v>
      </c>
      <c r="K17" s="60"/>
      <c r="L17" s="196">
        <f t="shared" si="4"/>
        <v>3537.5544465184175</v>
      </c>
      <c r="Q17" s="115">
        <v>6.61</v>
      </c>
      <c r="R17" s="111">
        <v>8.997262414398751</v>
      </c>
      <c r="S17" s="112">
        <f t="shared" si="5"/>
        <v>8997.2624143987505</v>
      </c>
      <c r="T17" s="112">
        <v>7</v>
      </c>
      <c r="U17" s="74">
        <v>187.12101507443276</v>
      </c>
      <c r="V17" s="161"/>
      <c r="W17" s="194"/>
      <c r="X17" s="161"/>
      <c r="Y17" s="201">
        <v>0.66</v>
      </c>
      <c r="Z17" s="195">
        <f t="shared" si="6"/>
        <v>0</v>
      </c>
      <c r="AA17" s="60"/>
      <c r="AB17" s="196">
        <f t="shared" si="7"/>
        <v>4525.9114186158695</v>
      </c>
    </row>
    <row r="18" spans="1:28" x14ac:dyDescent="0.25">
      <c r="A18" s="115">
        <v>7.37</v>
      </c>
      <c r="B18" s="111">
        <v>9.1397726175257521</v>
      </c>
      <c r="C18" s="112">
        <f t="shared" si="0"/>
        <v>9139.7726175257521</v>
      </c>
      <c r="D18" s="112">
        <v>7</v>
      </c>
      <c r="E18" s="74">
        <v>255.67563454698791</v>
      </c>
      <c r="F18" s="161">
        <f t="shared" si="1"/>
        <v>69.378401659857133</v>
      </c>
      <c r="G18" s="161">
        <v>1</v>
      </c>
      <c r="H18" s="161">
        <f t="shared" si="2"/>
        <v>69.378401659857133</v>
      </c>
      <c r="I18" s="201">
        <v>0.61</v>
      </c>
      <c r="J18" s="195">
        <f t="shared" si="3"/>
        <v>645.38853916616927</v>
      </c>
      <c r="K18" s="198"/>
      <c r="L18" s="196">
        <f t="shared" si="4"/>
        <v>3436.5600297085571</v>
      </c>
      <c r="Q18" s="115">
        <v>7.37</v>
      </c>
      <c r="R18" s="111">
        <v>9.1397726175257521</v>
      </c>
      <c r="S18" s="112">
        <f t="shared" si="5"/>
        <v>9139.7726175257521</v>
      </c>
      <c r="T18" s="112">
        <v>7</v>
      </c>
      <c r="U18" s="74">
        <v>255.67563454698791</v>
      </c>
      <c r="V18" s="161"/>
      <c r="W18" s="194"/>
      <c r="X18" s="161"/>
      <c r="Y18" s="201">
        <v>0.66</v>
      </c>
      <c r="Z18" s="195">
        <f t="shared" si="6"/>
        <v>0</v>
      </c>
      <c r="AA18" s="198"/>
      <c r="AB18" s="196">
        <f t="shared" si="7"/>
        <v>4525.9114186158695</v>
      </c>
    </row>
    <row r="19" spans="1:28" x14ac:dyDescent="0.25">
      <c r="A19" s="115">
        <v>8.08</v>
      </c>
      <c r="B19" s="117">
        <v>7.2741567151336044</v>
      </c>
      <c r="C19" s="112">
        <f t="shared" si="0"/>
        <v>7274.1567151336048</v>
      </c>
      <c r="D19" s="112">
        <v>7</v>
      </c>
      <c r="E19" s="74">
        <v>397.55460829490596</v>
      </c>
      <c r="F19" s="161">
        <f t="shared" si="1"/>
        <v>75.261025052595897</v>
      </c>
      <c r="G19" s="161">
        <v>1</v>
      </c>
      <c r="H19" s="161">
        <f t="shared" si="2"/>
        <v>75.261025052595897</v>
      </c>
      <c r="I19" s="201">
        <v>0.61</v>
      </c>
      <c r="J19" s="195">
        <f t="shared" si="3"/>
        <v>747.73856601004627</v>
      </c>
      <c r="K19" s="199"/>
      <c r="L19" s="196">
        <f t="shared" si="4"/>
        <v>3334.2100028646801</v>
      </c>
      <c r="Q19" s="115">
        <v>8.08</v>
      </c>
      <c r="R19" s="117">
        <v>7.2741567151336044</v>
      </c>
      <c r="S19" s="112">
        <f t="shared" si="5"/>
        <v>7274.1567151336048</v>
      </c>
      <c r="T19" s="112">
        <v>7</v>
      </c>
      <c r="U19" s="74">
        <v>397.55460829490596</v>
      </c>
      <c r="V19" s="161"/>
      <c r="W19" s="194"/>
      <c r="X19" s="161"/>
      <c r="Y19" s="201">
        <v>0.66</v>
      </c>
      <c r="Z19" s="195">
        <f t="shared" si="6"/>
        <v>0</v>
      </c>
      <c r="AA19" s="199"/>
      <c r="AB19" s="196">
        <f t="shared" si="7"/>
        <v>4525.9114186158695</v>
      </c>
    </row>
    <row r="20" spans="1:28" x14ac:dyDescent="0.25">
      <c r="A20" s="115">
        <v>8.8800000000000008</v>
      </c>
      <c r="B20" s="117">
        <v>14.659710848031519</v>
      </c>
      <c r="C20" s="112">
        <f t="shared" si="0"/>
        <v>14659.71084803152</v>
      </c>
      <c r="D20" s="112">
        <v>7</v>
      </c>
      <c r="E20" s="74">
        <v>228.357840989311</v>
      </c>
      <c r="F20" s="161">
        <f t="shared" si="1"/>
        <v>82.057248815012116</v>
      </c>
      <c r="G20" s="161">
        <v>1</v>
      </c>
      <c r="H20" s="161">
        <f t="shared" si="2"/>
        <v>82.057248815012116</v>
      </c>
      <c r="I20" s="201">
        <v>0.61</v>
      </c>
      <c r="J20" s="195">
        <f t="shared" si="3"/>
        <v>873.47652951426574</v>
      </c>
      <c r="K20" s="197"/>
      <c r="L20" s="196">
        <f t="shared" si="4"/>
        <v>3208.4720393604607</v>
      </c>
      <c r="Q20" s="115">
        <v>8.8800000000000008</v>
      </c>
      <c r="R20" s="117">
        <v>14.659710848031519</v>
      </c>
      <c r="S20" s="112">
        <f t="shared" si="5"/>
        <v>14659.71084803152</v>
      </c>
      <c r="T20" s="112">
        <v>7</v>
      </c>
      <c r="U20" s="74">
        <v>228.357840989311</v>
      </c>
      <c r="V20" s="161"/>
      <c r="W20" s="194"/>
      <c r="X20" s="161"/>
      <c r="Y20" s="201">
        <v>0.66</v>
      </c>
      <c r="Z20" s="195">
        <f t="shared" si="6"/>
        <v>0</v>
      </c>
      <c r="AA20" s="197"/>
      <c r="AB20" s="196">
        <f t="shared" si="7"/>
        <v>4525.9114186158695</v>
      </c>
    </row>
    <row r="21" spans="1:28" x14ac:dyDescent="0.25">
      <c r="A21" s="115">
        <v>9.6</v>
      </c>
      <c r="B21" s="117">
        <v>14.29230416512455</v>
      </c>
      <c r="C21" s="112">
        <f t="shared" si="0"/>
        <v>14292.304165124549</v>
      </c>
      <c r="D21" s="112">
        <v>7</v>
      </c>
      <c r="E21" s="74">
        <v>210.53813294554732</v>
      </c>
      <c r="F21" s="161">
        <f t="shared" si="1"/>
        <v>78.149267002686756</v>
      </c>
      <c r="G21" s="161">
        <v>1</v>
      </c>
      <c r="H21" s="161">
        <f t="shared" si="2"/>
        <v>78.149267002686756</v>
      </c>
      <c r="I21" s="201">
        <v>0.61</v>
      </c>
      <c r="J21" s="195">
        <f t="shared" si="3"/>
        <v>981.25124584646687</v>
      </c>
      <c r="K21" s="197"/>
      <c r="L21" s="196">
        <f t="shared" si="4"/>
        <v>3100.6973230282592</v>
      </c>
      <c r="Q21" s="115">
        <v>9.6</v>
      </c>
      <c r="R21" s="117">
        <v>14.29230416512455</v>
      </c>
      <c r="S21" s="112">
        <f t="shared" si="5"/>
        <v>14292.304165124549</v>
      </c>
      <c r="T21" s="112">
        <v>7</v>
      </c>
      <c r="U21" s="74">
        <v>210.53813294554732</v>
      </c>
      <c r="V21" s="161">
        <f t="shared" ref="V21:V26" si="8">IF(T21&lt;=3,S21^(0.2+LOG(U21^0.11)),IF(T21&lt;7,S21^(0.3+LOG(U21^0.11)),S21^(0.2+LOG(U21^0.11))))</f>
        <v>78.149267002686756</v>
      </c>
      <c r="W21" s="194">
        <v>0.7</v>
      </c>
      <c r="X21" s="161">
        <f t="shared" ref="X21:X25" si="9">V21*W21</f>
        <v>54.704486901880728</v>
      </c>
      <c r="Y21" s="201">
        <v>0.66</v>
      </c>
      <c r="Z21" s="195">
        <f>3.14*Y21*(Q21-Q20)*X21+Z20</f>
        <v>81.626096631929357</v>
      </c>
      <c r="AA21" s="197"/>
      <c r="AB21" s="196">
        <f t="shared" si="7"/>
        <v>4444.2853219839399</v>
      </c>
    </row>
    <row r="22" spans="1:28" x14ac:dyDescent="0.25">
      <c r="A22" s="115">
        <v>11.12</v>
      </c>
      <c r="B22" s="117">
        <v>4.5224405319038015</v>
      </c>
      <c r="C22" s="112">
        <f t="shared" si="0"/>
        <v>4522.4405319038015</v>
      </c>
      <c r="D22" s="112">
        <v>7</v>
      </c>
      <c r="E22" s="74">
        <v>543.88466816975927</v>
      </c>
      <c r="F22" s="161">
        <f t="shared" si="1"/>
        <v>67.763727238053264</v>
      </c>
      <c r="G22" s="161">
        <v>1</v>
      </c>
      <c r="H22" s="161">
        <f t="shared" si="2"/>
        <v>67.763727238053264</v>
      </c>
      <c r="I22" s="201">
        <v>0.61</v>
      </c>
      <c r="J22" s="195">
        <f t="shared" si="3"/>
        <v>1178.539103437153</v>
      </c>
      <c r="K22" s="197"/>
      <c r="L22" s="196">
        <f t="shared" si="4"/>
        <v>2903.4094654375731</v>
      </c>
      <c r="Q22" s="115">
        <v>11.12</v>
      </c>
      <c r="R22" s="117">
        <v>4.5224405319038015</v>
      </c>
      <c r="S22" s="112">
        <f t="shared" si="5"/>
        <v>4522.4405319038015</v>
      </c>
      <c r="T22" s="112">
        <v>7</v>
      </c>
      <c r="U22" s="74">
        <v>543.88466816975927</v>
      </c>
      <c r="V22" s="161">
        <f t="shared" si="8"/>
        <v>67.763727238053264</v>
      </c>
      <c r="W22" s="194">
        <v>0.7</v>
      </c>
      <c r="X22" s="161">
        <f t="shared" si="9"/>
        <v>47.434609066637279</v>
      </c>
      <c r="Y22" s="201">
        <v>0.66</v>
      </c>
      <c r="Z22" s="195">
        <f t="shared" ref="Z22:Z35" si="10">3.14*Y22*(Q22-Q21)*X22+Z21</f>
        <v>231.04739205307195</v>
      </c>
      <c r="AA22" s="197"/>
      <c r="AB22" s="196">
        <f t="shared" si="7"/>
        <v>4294.8640265627973</v>
      </c>
    </row>
    <row r="23" spans="1:28" x14ac:dyDescent="0.25">
      <c r="A23" s="115">
        <v>12.54</v>
      </c>
      <c r="B23" s="117">
        <v>9.0114133111448425</v>
      </c>
      <c r="C23" s="112">
        <f t="shared" si="0"/>
        <v>9011.4133111448427</v>
      </c>
      <c r="D23" s="112">
        <v>7</v>
      </c>
      <c r="E23" s="74">
        <v>242.1004048160861</v>
      </c>
      <c r="F23" s="161">
        <f t="shared" si="1"/>
        <v>67.307199902390124</v>
      </c>
      <c r="G23" s="161">
        <v>1</v>
      </c>
      <c r="H23" s="161">
        <f t="shared" si="2"/>
        <v>67.307199902390124</v>
      </c>
      <c r="I23" s="201">
        <v>0.61</v>
      </c>
      <c r="J23" s="195">
        <f t="shared" si="3"/>
        <v>1361.605802621267</v>
      </c>
      <c r="K23" s="197"/>
      <c r="L23" s="196">
        <f t="shared" si="4"/>
        <v>2720.3427662534596</v>
      </c>
      <c r="Q23" s="115">
        <v>12.54</v>
      </c>
      <c r="R23" s="117">
        <v>9.0114133111448425</v>
      </c>
      <c r="S23" s="112">
        <f t="shared" si="5"/>
        <v>9011.4133111448427</v>
      </c>
      <c r="T23" s="112">
        <v>7</v>
      </c>
      <c r="U23" s="74">
        <v>242.1004048160861</v>
      </c>
      <c r="V23" s="161">
        <f t="shared" si="8"/>
        <v>67.307199902390124</v>
      </c>
      <c r="W23" s="194">
        <v>0.7</v>
      </c>
      <c r="X23" s="161">
        <f t="shared" si="9"/>
        <v>47.115039931673081</v>
      </c>
      <c r="Y23" s="201">
        <v>0.66</v>
      </c>
      <c r="Z23" s="195">
        <f t="shared" si="10"/>
        <v>369.69790848431893</v>
      </c>
      <c r="AA23" s="197"/>
      <c r="AB23" s="196">
        <f t="shared" si="7"/>
        <v>4156.2135101315507</v>
      </c>
    </row>
    <row r="24" spans="1:28" x14ac:dyDescent="0.25">
      <c r="A24" s="115">
        <v>14.15</v>
      </c>
      <c r="B24" s="117">
        <v>12.53297815250658</v>
      </c>
      <c r="C24" s="112">
        <f t="shared" si="0"/>
        <v>12532.978152506579</v>
      </c>
      <c r="D24" s="112">
        <v>7</v>
      </c>
      <c r="E24" s="74">
        <v>238.5780066865976</v>
      </c>
      <c r="F24" s="161">
        <f t="shared" si="1"/>
        <v>77.877730673192232</v>
      </c>
      <c r="G24" s="161">
        <v>1</v>
      </c>
      <c r="H24" s="161">
        <f t="shared" si="2"/>
        <v>77.877730673192232</v>
      </c>
      <c r="I24" s="201">
        <v>0.61</v>
      </c>
      <c r="J24" s="195">
        <f t="shared" si="3"/>
        <v>1601.7646812048733</v>
      </c>
      <c r="K24" s="197"/>
      <c r="L24" s="196">
        <f t="shared" si="4"/>
        <v>2480.183887669853</v>
      </c>
      <c r="Q24" s="115">
        <v>14.15</v>
      </c>
      <c r="R24" s="117">
        <v>12.53297815250658</v>
      </c>
      <c r="S24" s="112">
        <f t="shared" si="5"/>
        <v>12532.978152506579</v>
      </c>
      <c r="T24" s="112">
        <v>7</v>
      </c>
      <c r="U24" s="74">
        <v>238.5780066865976</v>
      </c>
      <c r="V24" s="161">
        <f t="shared" si="8"/>
        <v>77.877730673192232</v>
      </c>
      <c r="W24" s="194">
        <v>0.7</v>
      </c>
      <c r="X24" s="161">
        <f t="shared" si="9"/>
        <v>54.51441147123456</v>
      </c>
      <c r="Y24" s="201">
        <v>0.66</v>
      </c>
      <c r="Z24" s="195">
        <f t="shared" si="10"/>
        <v>551.58873128042728</v>
      </c>
      <c r="AA24" s="197"/>
      <c r="AB24" s="196">
        <f t="shared" si="7"/>
        <v>3974.3226873354424</v>
      </c>
    </row>
    <row r="25" spans="1:28" x14ac:dyDescent="0.25">
      <c r="A25" s="115">
        <v>15.8</v>
      </c>
      <c r="B25" s="117">
        <v>13.430539879503524</v>
      </c>
      <c r="C25" s="112">
        <f t="shared" si="0"/>
        <v>13430.539879503523</v>
      </c>
      <c r="D25" s="112">
        <v>7</v>
      </c>
      <c r="E25" s="74">
        <v>232.42186823128378</v>
      </c>
      <c r="F25" s="161">
        <f t="shared" si="1"/>
        <v>79.455154833857378</v>
      </c>
      <c r="G25" s="161">
        <v>1</v>
      </c>
      <c r="H25" s="161">
        <f t="shared" si="2"/>
        <v>79.455154833857378</v>
      </c>
      <c r="I25" s="201">
        <v>0.61</v>
      </c>
      <c r="J25" s="195">
        <f t="shared" si="3"/>
        <v>1852.8755470933445</v>
      </c>
      <c r="K25" s="197"/>
      <c r="L25" s="196">
        <f t="shared" si="4"/>
        <v>2229.0730217813816</v>
      </c>
      <c r="Q25" s="115">
        <v>15.8</v>
      </c>
      <c r="R25" s="117">
        <v>13.430539879503524</v>
      </c>
      <c r="S25" s="112">
        <f t="shared" si="5"/>
        <v>13430.539879503523</v>
      </c>
      <c r="T25" s="112">
        <v>7</v>
      </c>
      <c r="U25" s="74">
        <v>232.42186823128378</v>
      </c>
      <c r="V25" s="161">
        <f t="shared" si="8"/>
        <v>79.455154833857378</v>
      </c>
      <c r="W25" s="194">
        <v>0.7</v>
      </c>
      <c r="X25" s="161">
        <f t="shared" si="9"/>
        <v>55.618608383700163</v>
      </c>
      <c r="Y25" s="201">
        <v>0.66</v>
      </c>
      <c r="Z25" s="195">
        <f t="shared" si="10"/>
        <v>741.77433790415466</v>
      </c>
      <c r="AA25" s="197"/>
      <c r="AB25" s="196">
        <f t="shared" si="7"/>
        <v>3784.1370807117146</v>
      </c>
    </row>
    <row r="26" spans="1:28" x14ac:dyDescent="0.25">
      <c r="A26" s="162">
        <v>17.3</v>
      </c>
      <c r="B26" s="117">
        <v>11.008461602498276</v>
      </c>
      <c r="C26" s="112">
        <f t="shared" si="0"/>
        <v>11008.461602498275</v>
      </c>
      <c r="D26" s="112">
        <v>7</v>
      </c>
      <c r="E26" s="74">
        <v>312.54111175319684</v>
      </c>
      <c r="F26" s="161">
        <f t="shared" si="1"/>
        <v>82.7096001976156</v>
      </c>
      <c r="G26" s="161">
        <v>1</v>
      </c>
      <c r="H26" s="161">
        <f>F26*G26</f>
        <v>82.7096001976156</v>
      </c>
      <c r="I26" s="201">
        <v>0.61</v>
      </c>
      <c r="J26" s="195">
        <f t="shared" si="3"/>
        <v>2090.5084994211138</v>
      </c>
      <c r="K26" s="200">
        <f>0.7854*(I26^2)*K28*(0.45+(0.05*LOG(A26/I26)))</f>
        <v>1991.4400694536128</v>
      </c>
      <c r="L26" s="196">
        <f t="shared" si="4"/>
        <v>1991.4400694536125</v>
      </c>
      <c r="Q26" s="115">
        <v>17.3</v>
      </c>
      <c r="R26" s="117">
        <v>11.008461602498276</v>
      </c>
      <c r="S26" s="112">
        <f t="shared" si="5"/>
        <v>11008.461602498275</v>
      </c>
      <c r="T26" s="112">
        <v>7</v>
      </c>
      <c r="U26" s="74">
        <v>312.54111175319684</v>
      </c>
      <c r="V26" s="161">
        <f t="shared" si="8"/>
        <v>82.7096001976156</v>
      </c>
      <c r="W26" s="194">
        <v>0.7</v>
      </c>
      <c r="X26" s="161">
        <f>V26*W26</f>
        <v>57.896720138330913</v>
      </c>
      <c r="Y26" s="201">
        <v>0.66</v>
      </c>
      <c r="Z26" s="195">
        <f t="shared" si="10"/>
        <v>921.75208212617008</v>
      </c>
      <c r="AA26" s="200"/>
      <c r="AB26" s="196">
        <f t="shared" si="7"/>
        <v>3604.1593364896994</v>
      </c>
    </row>
    <row r="27" spans="1:28" x14ac:dyDescent="0.25">
      <c r="A27" s="115">
        <v>18.71</v>
      </c>
      <c r="B27" s="117">
        <v>16.176500174842289</v>
      </c>
      <c r="C27" s="112">
        <f t="shared" si="0"/>
        <v>16176.500174842289</v>
      </c>
      <c r="D27" s="112">
        <v>7</v>
      </c>
      <c r="E27" s="74">
        <v>223.30788368478071</v>
      </c>
      <c r="F27" s="161"/>
      <c r="G27" s="194"/>
      <c r="H27" s="194"/>
      <c r="I27" s="194"/>
      <c r="J27" s="195"/>
      <c r="K27" s="198"/>
      <c r="L27" s="196"/>
      <c r="Q27" s="115">
        <v>18.71</v>
      </c>
      <c r="R27" s="117">
        <v>16.176500174842289</v>
      </c>
      <c r="S27" s="112">
        <f t="shared" si="5"/>
        <v>16176.500174842289</v>
      </c>
      <c r="T27" s="112">
        <v>7</v>
      </c>
      <c r="U27" s="74">
        <v>223.30788368478071</v>
      </c>
      <c r="V27" s="161">
        <f t="shared" ref="V27:V35" si="11">IF(T27&lt;=3,S27^(0.2+LOG(U27^0.11)),IF(T27&lt;7,S27^(0.3+LOG(U27^0.11)),S27^(0.2+LOG(U27^0.11))))</f>
        <v>84.97010922895889</v>
      </c>
      <c r="W27" s="194">
        <v>0.7</v>
      </c>
      <c r="X27" s="161">
        <f t="shared" ref="X27:X35" si="12">V27*W27</f>
        <v>59.479076460271216</v>
      </c>
      <c r="Y27" s="201">
        <v>0.66</v>
      </c>
      <c r="Z27" s="195">
        <f t="shared" si="10"/>
        <v>1095.5549397855052</v>
      </c>
      <c r="AA27" s="198"/>
      <c r="AB27" s="196">
        <f t="shared" si="7"/>
        <v>3430.3564788303643</v>
      </c>
    </row>
    <row r="28" spans="1:28" x14ac:dyDescent="0.25">
      <c r="A28" s="115">
        <v>20.09</v>
      </c>
      <c r="B28" s="117">
        <v>16.069283354447148</v>
      </c>
      <c r="C28" s="112">
        <f t="shared" si="0"/>
        <v>16069.283354447147</v>
      </c>
      <c r="D28" s="112">
        <v>7</v>
      </c>
      <c r="E28" s="74">
        <v>217.05709300592571</v>
      </c>
      <c r="F28" s="161"/>
      <c r="G28" s="194"/>
      <c r="H28" s="194"/>
      <c r="I28" s="194"/>
      <c r="J28" s="195"/>
      <c r="K28" s="199">
        <f>AVERAGE(C23:C28)</f>
        <v>13038.196079157109</v>
      </c>
      <c r="L28" s="196"/>
      <c r="Q28" s="115">
        <v>20.09</v>
      </c>
      <c r="R28" s="117">
        <v>16.069283354447148</v>
      </c>
      <c r="S28" s="112">
        <f t="shared" si="5"/>
        <v>16069.283354447147</v>
      </c>
      <c r="T28" s="112">
        <v>7</v>
      </c>
      <c r="U28" s="74">
        <v>217.05709300592571</v>
      </c>
      <c r="V28" s="161">
        <f t="shared" si="11"/>
        <v>83.606053391594017</v>
      </c>
      <c r="W28" s="194">
        <v>0.7</v>
      </c>
      <c r="X28" s="161">
        <f t="shared" si="12"/>
        <v>58.524237374115806</v>
      </c>
      <c r="Y28" s="201">
        <v>0.66</v>
      </c>
      <c r="Z28" s="195">
        <f t="shared" si="10"/>
        <v>1262.9291085425873</v>
      </c>
      <c r="AA28" s="199"/>
      <c r="AB28" s="196">
        <f t="shared" si="7"/>
        <v>3262.982310073282</v>
      </c>
    </row>
    <row r="29" spans="1:28" x14ac:dyDescent="0.25">
      <c r="A29" s="115">
        <v>21.7</v>
      </c>
      <c r="B29" s="117">
        <v>10.268618999833093</v>
      </c>
      <c r="C29" s="112">
        <f t="shared" si="0"/>
        <v>10268.618999833092</v>
      </c>
      <c r="D29" s="112">
        <v>7</v>
      </c>
      <c r="E29" s="74">
        <v>306.93146066431001</v>
      </c>
      <c r="F29" s="161"/>
      <c r="G29" s="194"/>
      <c r="H29" s="194"/>
      <c r="I29" s="194"/>
      <c r="J29" s="195"/>
      <c r="K29" s="197"/>
      <c r="L29" s="196"/>
      <c r="Q29" s="115">
        <v>21.7</v>
      </c>
      <c r="R29" s="117">
        <v>10.268618999833093</v>
      </c>
      <c r="S29" s="112">
        <f t="shared" si="5"/>
        <v>10268.618999833092</v>
      </c>
      <c r="T29" s="112">
        <v>7</v>
      </c>
      <c r="U29" s="74">
        <v>306.93146066431001</v>
      </c>
      <c r="V29" s="161">
        <f t="shared" si="11"/>
        <v>79.387116559829508</v>
      </c>
      <c r="W29" s="194">
        <v>0.7</v>
      </c>
      <c r="X29" s="161">
        <f t="shared" si="12"/>
        <v>55.570981591880653</v>
      </c>
      <c r="Y29" s="201">
        <v>0.66</v>
      </c>
      <c r="Z29" s="195">
        <f t="shared" si="10"/>
        <v>1448.345245166719</v>
      </c>
      <c r="AA29" s="197"/>
      <c r="AB29" s="196">
        <f t="shared" si="7"/>
        <v>3077.5661734491505</v>
      </c>
    </row>
    <row r="30" spans="1:28" x14ac:dyDescent="0.25">
      <c r="A30" s="119">
        <v>23.17</v>
      </c>
      <c r="B30" s="120">
        <v>12.760872381828836</v>
      </c>
      <c r="C30" s="112">
        <f t="shared" si="0"/>
        <v>12760.872381828836</v>
      </c>
      <c r="D30" s="112">
        <v>7</v>
      </c>
      <c r="E30" s="74">
        <v>182.33079356728237</v>
      </c>
      <c r="F30" s="161"/>
      <c r="G30" s="194"/>
      <c r="H30" s="194"/>
      <c r="I30" s="194"/>
      <c r="J30" s="195"/>
      <c r="K30" s="197"/>
      <c r="L30" s="196"/>
      <c r="Q30" s="119">
        <v>23.17</v>
      </c>
      <c r="R30" s="120">
        <v>12.760872381828836</v>
      </c>
      <c r="S30" s="112">
        <f t="shared" si="5"/>
        <v>12760.872381828836</v>
      </c>
      <c r="T30" s="112">
        <v>7</v>
      </c>
      <c r="U30" s="74">
        <v>182.33079356728237</v>
      </c>
      <c r="V30" s="161">
        <f t="shared" si="11"/>
        <v>69.548274285092006</v>
      </c>
      <c r="W30" s="194">
        <v>0.7</v>
      </c>
      <c r="X30" s="161">
        <f t="shared" si="12"/>
        <v>48.683791999564399</v>
      </c>
      <c r="Y30" s="201">
        <v>0.66</v>
      </c>
      <c r="Z30" s="195">
        <f t="shared" si="10"/>
        <v>1596.6569122603682</v>
      </c>
      <c r="AA30" s="197"/>
      <c r="AB30" s="196">
        <f t="shared" si="7"/>
        <v>2929.2545063555012</v>
      </c>
    </row>
    <row r="31" spans="1:28" x14ac:dyDescent="0.25">
      <c r="A31" s="119">
        <v>24.82</v>
      </c>
      <c r="B31" s="120">
        <v>7.9419413903558906</v>
      </c>
      <c r="C31" s="112">
        <f t="shared" si="0"/>
        <v>7941.9413903558907</v>
      </c>
      <c r="D31" s="112">
        <v>7</v>
      </c>
      <c r="E31" s="74">
        <v>335.41107376269406</v>
      </c>
      <c r="F31" s="161"/>
      <c r="G31" s="194"/>
      <c r="H31" s="194"/>
      <c r="I31" s="194"/>
      <c r="J31" s="195"/>
      <c r="K31" s="203"/>
      <c r="L31" s="196"/>
      <c r="Q31" s="119">
        <v>24.82</v>
      </c>
      <c r="R31" s="120">
        <v>7.9419413903558906</v>
      </c>
      <c r="S31" s="112">
        <f t="shared" si="5"/>
        <v>7941.9413903558907</v>
      </c>
      <c r="T31" s="112">
        <v>7</v>
      </c>
      <c r="U31" s="74">
        <v>335.41107376269406</v>
      </c>
      <c r="V31" s="161">
        <f t="shared" si="11"/>
        <v>73.019300616104772</v>
      </c>
      <c r="W31" s="194">
        <v>0.7</v>
      </c>
      <c r="X31" s="161">
        <f t="shared" si="12"/>
        <v>51.11351043127334</v>
      </c>
      <c r="Y31" s="201">
        <v>0.66</v>
      </c>
      <c r="Z31" s="195">
        <f t="shared" si="10"/>
        <v>1771.4375166396901</v>
      </c>
      <c r="AA31" s="203"/>
      <c r="AB31" s="196">
        <f t="shared" si="7"/>
        <v>2754.4739019761791</v>
      </c>
    </row>
    <row r="32" spans="1:28" x14ac:dyDescent="0.25">
      <c r="A32" s="119">
        <v>26.29</v>
      </c>
      <c r="B32" s="120">
        <v>13.76972571092691</v>
      </c>
      <c r="C32" s="112">
        <f t="shared" si="0"/>
        <v>13769.72571092691</v>
      </c>
      <c r="D32" s="112">
        <v>7</v>
      </c>
      <c r="E32" s="74">
        <v>191.83386499063556</v>
      </c>
      <c r="F32" s="161"/>
      <c r="G32" s="194"/>
      <c r="H32" s="194"/>
      <c r="I32" s="194"/>
      <c r="J32" s="195"/>
      <c r="K32" s="203"/>
      <c r="L32" s="196"/>
      <c r="Q32" s="119">
        <v>26.29</v>
      </c>
      <c r="R32" s="120">
        <v>13.76972571092691</v>
      </c>
      <c r="S32" s="112">
        <f t="shared" si="5"/>
        <v>13769.72571092691</v>
      </c>
      <c r="T32" s="112">
        <v>7</v>
      </c>
      <c r="U32" s="74">
        <v>191.83386499063556</v>
      </c>
      <c r="V32" s="161">
        <f t="shared" si="11"/>
        <v>73.647726660281592</v>
      </c>
      <c r="W32" s="194">
        <v>0.7</v>
      </c>
      <c r="X32" s="161">
        <f t="shared" si="12"/>
        <v>51.553408662197114</v>
      </c>
      <c r="Y32" s="201">
        <v>0.66</v>
      </c>
      <c r="Z32" s="195">
        <f t="shared" si="10"/>
        <v>1928.4912642836498</v>
      </c>
      <c r="AA32" s="203"/>
      <c r="AB32" s="196">
        <f t="shared" si="7"/>
        <v>2597.4201543322197</v>
      </c>
    </row>
    <row r="33" spans="1:28" x14ac:dyDescent="0.25">
      <c r="A33" s="119">
        <v>27.86</v>
      </c>
      <c r="B33" s="120">
        <v>13.716572562342465</v>
      </c>
      <c r="C33" s="112">
        <f t="shared" si="0"/>
        <v>13716.572562342466</v>
      </c>
      <c r="D33" s="112">
        <v>7</v>
      </c>
      <c r="E33" s="74">
        <v>274.51863646483622</v>
      </c>
      <c r="F33" s="161"/>
      <c r="G33" s="194"/>
      <c r="H33" s="194"/>
      <c r="I33" s="194"/>
      <c r="J33" s="195"/>
      <c r="K33" s="197"/>
      <c r="L33" s="196"/>
      <c r="Q33" s="119">
        <v>27.86</v>
      </c>
      <c r="R33" s="120">
        <v>13.716572562342465</v>
      </c>
      <c r="S33" s="112">
        <f t="shared" si="5"/>
        <v>13716.572562342466</v>
      </c>
      <c r="T33" s="112">
        <v>7</v>
      </c>
      <c r="U33" s="74">
        <v>274.51863646483622</v>
      </c>
      <c r="V33" s="161">
        <f t="shared" si="11"/>
        <v>86.543785365874129</v>
      </c>
      <c r="W33" s="194">
        <v>0.7</v>
      </c>
      <c r="X33" s="161">
        <f t="shared" si="12"/>
        <v>60.580649756111889</v>
      </c>
      <c r="Y33" s="201">
        <v>0.66</v>
      </c>
      <c r="Z33" s="195">
        <f t="shared" si="10"/>
        <v>2125.6005858143189</v>
      </c>
      <c r="AA33" s="197"/>
      <c r="AB33" s="196">
        <f t="shared" si="7"/>
        <v>2400.3108328015505</v>
      </c>
    </row>
    <row r="34" spans="1:28" x14ac:dyDescent="0.25">
      <c r="A34" s="119">
        <v>29.29</v>
      </c>
      <c r="B34" s="120">
        <v>20.508176891525896</v>
      </c>
      <c r="C34" s="112">
        <f t="shared" si="0"/>
        <v>20508.176891525894</v>
      </c>
      <c r="D34" s="112">
        <v>7</v>
      </c>
      <c r="E34" s="74">
        <v>130.89438663428231</v>
      </c>
      <c r="F34" s="161"/>
      <c r="G34" s="194"/>
      <c r="H34" s="194"/>
      <c r="I34" s="194"/>
      <c r="J34" s="195"/>
      <c r="K34" s="197"/>
      <c r="L34" s="196"/>
      <c r="Q34" s="119">
        <v>29.29</v>
      </c>
      <c r="R34" s="120">
        <v>20.508176891525896</v>
      </c>
      <c r="S34" s="112">
        <f t="shared" si="5"/>
        <v>20508.176891525894</v>
      </c>
      <c r="T34" s="112">
        <v>7</v>
      </c>
      <c r="U34" s="74">
        <v>130.89438663428231</v>
      </c>
      <c r="V34" s="161">
        <f t="shared" si="11"/>
        <v>73.530311221443597</v>
      </c>
      <c r="W34" s="194">
        <v>0.7</v>
      </c>
      <c r="X34" s="161">
        <f t="shared" si="12"/>
        <v>51.471217855010515</v>
      </c>
      <c r="Y34" s="201">
        <v>0.66</v>
      </c>
      <c r="Z34" s="195">
        <f t="shared" si="10"/>
        <v>2278.1371870066141</v>
      </c>
      <c r="AA34" s="197"/>
      <c r="AB34" s="196">
        <f t="shared" si="7"/>
        <v>2247.7742316092554</v>
      </c>
    </row>
    <row r="35" spans="1:28" x14ac:dyDescent="0.25">
      <c r="A35" s="119">
        <v>30.94</v>
      </c>
      <c r="B35" s="120">
        <v>3.31367673085429</v>
      </c>
      <c r="C35" s="112">
        <f t="shared" si="0"/>
        <v>3313.6767308542899</v>
      </c>
      <c r="D35" s="112">
        <v>7</v>
      </c>
      <c r="E35" s="74">
        <v>946.68187311328643</v>
      </c>
      <c r="F35" s="161"/>
      <c r="G35" s="194"/>
      <c r="H35" s="194"/>
      <c r="I35" s="194"/>
      <c r="J35" s="195"/>
      <c r="K35" s="197"/>
      <c r="L35" s="196"/>
      <c r="Q35" s="220">
        <v>30.94</v>
      </c>
      <c r="R35" s="120">
        <v>3.31367673085429</v>
      </c>
      <c r="S35" s="112">
        <f t="shared" si="5"/>
        <v>3313.6767308542899</v>
      </c>
      <c r="T35" s="112">
        <v>7</v>
      </c>
      <c r="U35" s="74">
        <v>946.68187311328643</v>
      </c>
      <c r="V35" s="161">
        <f t="shared" si="11"/>
        <v>71.87035234089106</v>
      </c>
      <c r="W35" s="194">
        <v>0.7</v>
      </c>
      <c r="X35" s="161">
        <f t="shared" si="12"/>
        <v>50.30924663862374</v>
      </c>
      <c r="Y35" s="201">
        <v>0.66</v>
      </c>
      <c r="Z35" s="195">
        <f t="shared" si="10"/>
        <v>2450.1676435175227</v>
      </c>
      <c r="AA35" s="200">
        <f>0.7854*(Y35^2)*AA37*(0.3+(0.05*LOG(Q35/Y35)))</f>
        <v>2075.7437750983468</v>
      </c>
      <c r="AB35" s="196">
        <f t="shared" si="7"/>
        <v>2075.7437750983468</v>
      </c>
    </row>
    <row r="36" spans="1:28" x14ac:dyDescent="0.25">
      <c r="A36" s="119">
        <v>32.28</v>
      </c>
      <c r="B36" s="120">
        <v>13.846742701313726</v>
      </c>
      <c r="C36" s="112">
        <f t="shared" si="0"/>
        <v>13846.742701313726</v>
      </c>
      <c r="D36" s="112">
        <v>7</v>
      </c>
      <c r="E36" s="74">
        <v>250.20793690627815</v>
      </c>
      <c r="F36" s="161"/>
      <c r="G36" s="194"/>
      <c r="H36" s="194"/>
      <c r="I36" s="194"/>
      <c r="J36" s="195"/>
      <c r="K36" s="197"/>
      <c r="L36" s="196"/>
      <c r="Q36" s="119">
        <v>32.28</v>
      </c>
      <c r="R36" s="120">
        <v>13.846742701313726</v>
      </c>
      <c r="S36" s="112">
        <f t="shared" si="5"/>
        <v>13846.742701313726</v>
      </c>
      <c r="T36" s="112">
        <v>7</v>
      </c>
      <c r="U36" s="74">
        <v>250.20793690627815</v>
      </c>
      <c r="V36" s="161"/>
      <c r="W36" s="194"/>
      <c r="X36" s="194"/>
      <c r="Y36" s="194"/>
      <c r="Z36" s="195"/>
      <c r="AA36" s="198"/>
      <c r="AB36" s="196"/>
    </row>
    <row r="37" spans="1:28" x14ac:dyDescent="0.25">
      <c r="A37" s="119">
        <v>33.93</v>
      </c>
      <c r="B37" s="120">
        <v>29.758078377243482</v>
      </c>
      <c r="C37" s="112">
        <f t="shared" si="0"/>
        <v>29758.078377243481</v>
      </c>
      <c r="D37" s="112">
        <v>7</v>
      </c>
      <c r="E37" s="74">
        <v>196.42855094480174</v>
      </c>
      <c r="F37" s="161"/>
      <c r="G37" s="194"/>
      <c r="H37" s="194"/>
      <c r="I37" s="194"/>
      <c r="J37" s="195"/>
      <c r="K37" s="197"/>
      <c r="L37" s="196"/>
      <c r="Q37" s="119">
        <v>33.93</v>
      </c>
      <c r="R37" s="120">
        <v>29.758078377243482</v>
      </c>
      <c r="S37" s="112">
        <f t="shared" si="5"/>
        <v>29758.078377243481</v>
      </c>
      <c r="T37" s="112">
        <v>7</v>
      </c>
      <c r="U37" s="74">
        <v>196.42855094480174</v>
      </c>
      <c r="V37" s="161"/>
      <c r="W37" s="194"/>
      <c r="X37" s="194"/>
      <c r="Y37" s="194"/>
      <c r="Z37" s="195"/>
      <c r="AA37" s="199">
        <f>AVERAGE(S32:S37)</f>
        <v>15818.828829034463</v>
      </c>
      <c r="AB37" s="196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28C9A-03BC-473C-8F8D-255E5D056148}">
  <dimension ref="A2:X37"/>
  <sheetViews>
    <sheetView workbookViewId="0">
      <selection activeCell="AC38" sqref="AC38"/>
    </sheetView>
  </sheetViews>
  <sheetFormatPr defaultRowHeight="15" x14ac:dyDescent="0.25"/>
  <cols>
    <col min="1" max="1" width="6" style="153" bestFit="1" customWidth="1"/>
    <col min="2" max="2" width="9.28515625" style="3" bestFit="1" customWidth="1"/>
    <col min="3" max="3" width="9.5703125" style="3" bestFit="1" customWidth="1"/>
    <col min="4" max="7" width="10.7109375" style="3" customWidth="1"/>
    <col min="8" max="10" width="9.140625" style="3"/>
    <col min="15" max="15" width="6" style="153" bestFit="1" customWidth="1"/>
    <col min="16" max="16" width="9.28515625" style="3" bestFit="1" customWidth="1"/>
    <col min="17" max="17" width="9.5703125" style="3" bestFit="1" customWidth="1"/>
    <col min="18" max="21" width="10.7109375" style="3" customWidth="1"/>
    <col min="22" max="24" width="9.140625" style="3"/>
  </cols>
  <sheetData>
    <row r="2" spans="1:24" ht="21" x14ac:dyDescent="0.35">
      <c r="A2" s="87" t="s">
        <v>341</v>
      </c>
      <c r="O2" s="87" t="s">
        <v>337</v>
      </c>
    </row>
    <row r="4" spans="1:24" x14ac:dyDescent="0.25">
      <c r="B4" s="4"/>
      <c r="C4" s="4"/>
      <c r="D4" s="96"/>
      <c r="E4" s="96"/>
      <c r="F4" s="96"/>
      <c r="G4" s="96"/>
      <c r="H4" s="183"/>
      <c r="I4" s="184"/>
      <c r="J4" s="185"/>
      <c r="P4" s="4"/>
      <c r="Q4" s="4"/>
      <c r="R4" s="96"/>
      <c r="S4" s="96"/>
      <c r="T4" s="96"/>
      <c r="U4" s="96"/>
      <c r="V4" s="183"/>
      <c r="W4" s="184"/>
      <c r="X4" s="185"/>
    </row>
    <row r="5" spans="1:24" x14ac:dyDescent="0.25">
      <c r="B5" s="4"/>
      <c r="C5" s="4"/>
      <c r="D5" s="96"/>
      <c r="E5" s="186" t="s">
        <v>260</v>
      </c>
      <c r="F5" s="186"/>
      <c r="G5" s="186"/>
      <c r="H5" s="183"/>
      <c r="I5" s="187"/>
      <c r="J5" s="185"/>
      <c r="P5" s="4"/>
      <c r="Q5" s="4"/>
      <c r="R5" s="96"/>
      <c r="S5" s="186" t="s">
        <v>260</v>
      </c>
      <c r="T5" s="186"/>
      <c r="U5" s="186"/>
      <c r="V5" s="183"/>
      <c r="W5" s="187"/>
      <c r="X5" s="185"/>
    </row>
    <row r="6" spans="1:24" ht="18" x14ac:dyDescent="0.3">
      <c r="A6" s="46" t="s">
        <v>165</v>
      </c>
      <c r="B6" s="91" t="s">
        <v>261</v>
      </c>
      <c r="C6" s="91" t="s">
        <v>261</v>
      </c>
      <c r="D6" s="96" t="s">
        <v>263</v>
      </c>
      <c r="E6" s="188" t="s">
        <v>163</v>
      </c>
      <c r="F6" s="96" t="s">
        <v>263</v>
      </c>
      <c r="G6" s="96" t="s">
        <v>266</v>
      </c>
      <c r="H6" s="96" t="s">
        <v>264</v>
      </c>
      <c r="I6" s="96" t="s">
        <v>167</v>
      </c>
      <c r="J6" s="97" t="s">
        <v>265</v>
      </c>
      <c r="O6" s="46" t="s">
        <v>165</v>
      </c>
      <c r="P6" s="91" t="s">
        <v>261</v>
      </c>
      <c r="Q6" s="91" t="s">
        <v>261</v>
      </c>
      <c r="R6" s="96" t="s">
        <v>263</v>
      </c>
      <c r="S6" s="188" t="s">
        <v>163</v>
      </c>
      <c r="T6" s="96" t="s">
        <v>263</v>
      </c>
      <c r="U6" s="96" t="s">
        <v>266</v>
      </c>
      <c r="V6" s="96" t="s">
        <v>264</v>
      </c>
      <c r="W6" s="96" t="s">
        <v>167</v>
      </c>
      <c r="X6" s="97" t="s">
        <v>265</v>
      </c>
    </row>
    <row r="7" spans="1:24" x14ac:dyDescent="0.25">
      <c r="A7" s="91" t="s">
        <v>23</v>
      </c>
      <c r="B7" s="91" t="s">
        <v>26</v>
      </c>
      <c r="C7" s="91" t="s">
        <v>25</v>
      </c>
      <c r="D7" s="96" t="s">
        <v>25</v>
      </c>
      <c r="E7" s="96"/>
      <c r="F7" s="96" t="s">
        <v>25</v>
      </c>
      <c r="G7" s="96" t="s">
        <v>23</v>
      </c>
      <c r="H7" s="96" t="s">
        <v>153</v>
      </c>
      <c r="I7" s="96" t="s">
        <v>153</v>
      </c>
      <c r="J7" s="96" t="s">
        <v>153</v>
      </c>
      <c r="O7" s="91" t="s">
        <v>23</v>
      </c>
      <c r="P7" s="91" t="s">
        <v>26</v>
      </c>
      <c r="Q7" s="91" t="s">
        <v>25</v>
      </c>
      <c r="R7" s="96" t="s">
        <v>25</v>
      </c>
      <c r="S7" s="96"/>
      <c r="T7" s="96" t="s">
        <v>25</v>
      </c>
      <c r="U7" s="96" t="s">
        <v>23</v>
      </c>
      <c r="V7" s="96" t="s">
        <v>153</v>
      </c>
      <c r="W7" s="96" t="s">
        <v>153</v>
      </c>
      <c r="X7" s="96" t="s">
        <v>153</v>
      </c>
    </row>
    <row r="8" spans="1:24" x14ac:dyDescent="0.25">
      <c r="B8" s="92"/>
      <c r="C8" s="92"/>
      <c r="D8" s="189"/>
      <c r="E8" s="189"/>
      <c r="F8" s="189"/>
      <c r="G8" s="189"/>
      <c r="H8" s="189"/>
      <c r="I8" s="184"/>
      <c r="J8" s="185"/>
      <c r="P8" s="92"/>
      <c r="Q8" s="92"/>
      <c r="R8" s="189"/>
      <c r="S8" s="189"/>
      <c r="T8" s="189"/>
      <c r="U8" s="189"/>
      <c r="V8" s="189"/>
      <c r="W8" s="184"/>
      <c r="X8" s="185"/>
    </row>
    <row r="9" spans="1:24" x14ac:dyDescent="0.25">
      <c r="A9" s="46">
        <v>0</v>
      </c>
      <c r="B9" s="100">
        <v>-6.2156842432404429E-4</v>
      </c>
      <c r="C9" s="101">
        <v>0</v>
      </c>
      <c r="D9" s="209"/>
      <c r="E9" s="190"/>
      <c r="F9" s="190"/>
      <c r="G9" s="190"/>
      <c r="H9" s="191">
        <v>0</v>
      </c>
      <c r="I9" s="192"/>
      <c r="J9" s="193">
        <f>H26+I26</f>
        <v>5639.7492959529227</v>
      </c>
      <c r="O9" s="46">
        <v>0</v>
      </c>
      <c r="P9" s="100">
        <v>-6.2156842432404429E-4</v>
      </c>
      <c r="Q9" s="101">
        <v>0</v>
      </c>
      <c r="R9" s="209"/>
      <c r="S9" s="190"/>
      <c r="T9" s="190"/>
      <c r="U9" s="190"/>
      <c r="V9" s="191">
        <v>0</v>
      </c>
      <c r="W9" s="192"/>
      <c r="X9" s="193">
        <f>V35+W35</f>
        <v>8311.1496951661356</v>
      </c>
    </row>
    <row r="10" spans="1:24" x14ac:dyDescent="0.25">
      <c r="A10" s="110">
        <v>1.34</v>
      </c>
      <c r="B10" s="111">
        <v>0.68696882625333322</v>
      </c>
      <c r="C10" s="112">
        <f>B10*1000</f>
        <v>686.96882625333319</v>
      </c>
      <c r="D10" s="161">
        <f>B10*10</f>
        <v>6.869688262533332</v>
      </c>
      <c r="E10" s="161">
        <v>1</v>
      </c>
      <c r="F10" s="161">
        <f>D10*E10</f>
        <v>6.869688262533332</v>
      </c>
      <c r="G10" s="201">
        <v>0.61</v>
      </c>
      <c r="H10" s="195">
        <f t="shared" ref="H10:H26" si="0">3.14*G10*(A10-A9)*F10+H9</f>
        <v>17.631989203395502</v>
      </c>
      <c r="I10" s="192"/>
      <c r="J10" s="196">
        <f>J$9-H10</f>
        <v>5622.1173067495274</v>
      </c>
      <c r="O10" s="110">
        <v>1.34</v>
      </c>
      <c r="P10" s="111">
        <v>0.68696882625333322</v>
      </c>
      <c r="Q10" s="112">
        <f>P10*1000</f>
        <v>686.96882625333319</v>
      </c>
      <c r="R10" s="161"/>
      <c r="S10" s="194"/>
      <c r="T10" s="161"/>
      <c r="U10" s="201">
        <v>0.66</v>
      </c>
      <c r="V10" s="195">
        <f t="shared" ref="V10:V21" si="1">3.14*U10*(O10-O9)*T10+V9</f>
        <v>0</v>
      </c>
      <c r="W10" s="192"/>
      <c r="X10" s="196">
        <f>X$9-V10</f>
        <v>8311.1496951661356</v>
      </c>
    </row>
    <row r="11" spans="1:24" x14ac:dyDescent="0.25">
      <c r="A11" s="115">
        <v>2.19</v>
      </c>
      <c r="B11" s="111">
        <v>1.5489390389307858</v>
      </c>
      <c r="C11" s="112">
        <f t="shared" ref="C11:C37" si="2">B11*1000</f>
        <v>1548.9390389307857</v>
      </c>
      <c r="D11" s="161">
        <f t="shared" ref="D11:D26" si="3">B11*10</f>
        <v>15.489390389307857</v>
      </c>
      <c r="E11" s="161">
        <v>1</v>
      </c>
      <c r="F11" s="161">
        <f t="shared" ref="F11:F25" si="4">D11*E11</f>
        <v>15.489390389307857</v>
      </c>
      <c r="G11" s="201">
        <v>0.61</v>
      </c>
      <c r="H11" s="195">
        <f t="shared" si="0"/>
        <v>42.850110802323726</v>
      </c>
      <c r="I11" s="197"/>
      <c r="J11" s="196">
        <f t="shared" ref="J11:J26" si="5">J$9-H11</f>
        <v>5596.8991851505989</v>
      </c>
      <c r="O11" s="115">
        <v>2.19</v>
      </c>
      <c r="P11" s="111">
        <v>1.5489390389307858</v>
      </c>
      <c r="Q11" s="112">
        <f t="shared" ref="Q11:Q37" si="6">P11*1000</f>
        <v>1548.9390389307857</v>
      </c>
      <c r="R11" s="161"/>
      <c r="S11" s="194"/>
      <c r="T11" s="161"/>
      <c r="U11" s="201">
        <v>0.66</v>
      </c>
      <c r="V11" s="195">
        <f t="shared" si="1"/>
        <v>0</v>
      </c>
      <c r="W11" s="197"/>
      <c r="X11" s="196">
        <f t="shared" ref="X11:X35" si="7">X$9-V11</f>
        <v>8311.1496951661356</v>
      </c>
    </row>
    <row r="12" spans="1:24" x14ac:dyDescent="0.25">
      <c r="A12" s="115">
        <v>2.86</v>
      </c>
      <c r="B12" s="111">
        <v>6.8072758888711915</v>
      </c>
      <c r="C12" s="112">
        <f t="shared" si="2"/>
        <v>6807.2758888711915</v>
      </c>
      <c r="D12" s="161">
        <f t="shared" si="3"/>
        <v>68.072758888711917</v>
      </c>
      <c r="E12" s="161">
        <v>1</v>
      </c>
      <c r="F12" s="161">
        <f t="shared" si="4"/>
        <v>68.072758888711917</v>
      </c>
      <c r="G12" s="201">
        <v>0.61</v>
      </c>
      <c r="H12" s="195">
        <f t="shared" si="0"/>
        <v>130.20910759386771</v>
      </c>
      <c r="I12" s="197"/>
      <c r="J12" s="196">
        <f t="shared" si="5"/>
        <v>5509.5401883590548</v>
      </c>
      <c r="O12" s="115">
        <v>2.86</v>
      </c>
      <c r="P12" s="111">
        <v>6.8072758888711915</v>
      </c>
      <c r="Q12" s="112">
        <f t="shared" si="6"/>
        <v>6807.2758888711915</v>
      </c>
      <c r="R12" s="161"/>
      <c r="S12" s="194"/>
      <c r="T12" s="161"/>
      <c r="U12" s="201">
        <v>0.66</v>
      </c>
      <c r="V12" s="195">
        <f t="shared" si="1"/>
        <v>0</v>
      </c>
      <c r="W12" s="197"/>
      <c r="X12" s="196">
        <f t="shared" si="7"/>
        <v>8311.1496951661356</v>
      </c>
    </row>
    <row r="13" spans="1:24" x14ac:dyDescent="0.25">
      <c r="A13" s="115">
        <v>3.44</v>
      </c>
      <c r="B13" s="111">
        <v>1.2829015777506627</v>
      </c>
      <c r="C13" s="112">
        <f t="shared" si="2"/>
        <v>1282.9015777506627</v>
      </c>
      <c r="D13" s="161">
        <f t="shared" si="3"/>
        <v>12.829015777506626</v>
      </c>
      <c r="E13" s="161">
        <v>1</v>
      </c>
      <c r="F13" s="161">
        <f t="shared" si="4"/>
        <v>12.829015777506626</v>
      </c>
      <c r="G13" s="201">
        <v>0.61</v>
      </c>
      <c r="H13" s="195">
        <f t="shared" si="0"/>
        <v>144.46127174960469</v>
      </c>
      <c r="I13" s="197"/>
      <c r="J13" s="196">
        <f t="shared" si="5"/>
        <v>5495.2880242033179</v>
      </c>
      <c r="O13" s="115">
        <v>3.44</v>
      </c>
      <c r="P13" s="111">
        <v>1.2829015777506627</v>
      </c>
      <c r="Q13" s="112">
        <f t="shared" si="6"/>
        <v>1282.9015777506627</v>
      </c>
      <c r="R13" s="161"/>
      <c r="S13" s="194"/>
      <c r="T13" s="161"/>
      <c r="U13" s="201">
        <v>0.66</v>
      </c>
      <c r="V13" s="195">
        <f t="shared" si="1"/>
        <v>0</v>
      </c>
      <c r="W13" s="197"/>
      <c r="X13" s="196">
        <f t="shared" si="7"/>
        <v>8311.1496951661356</v>
      </c>
    </row>
    <row r="14" spans="1:24" x14ac:dyDescent="0.25">
      <c r="A14" s="115">
        <v>4.29</v>
      </c>
      <c r="B14" s="111">
        <v>1.9716380947759546</v>
      </c>
      <c r="C14" s="112">
        <f t="shared" si="2"/>
        <v>1971.6380947759546</v>
      </c>
      <c r="D14" s="161">
        <f t="shared" si="3"/>
        <v>19.716380947759546</v>
      </c>
      <c r="E14" s="161">
        <v>1</v>
      </c>
      <c r="F14" s="161">
        <f t="shared" si="4"/>
        <v>19.716380947759546</v>
      </c>
      <c r="G14" s="201">
        <v>0.61</v>
      </c>
      <c r="H14" s="195">
        <f t="shared" si="0"/>
        <v>176.56131440684254</v>
      </c>
      <c r="I14" s="197"/>
      <c r="J14" s="196">
        <f t="shared" si="5"/>
        <v>5463.1879815460798</v>
      </c>
      <c r="O14" s="115">
        <v>4.29</v>
      </c>
      <c r="P14" s="111">
        <v>1.9716380947759546</v>
      </c>
      <c r="Q14" s="112">
        <f t="shared" si="6"/>
        <v>1971.6380947759546</v>
      </c>
      <c r="R14" s="161"/>
      <c r="S14" s="194"/>
      <c r="T14" s="161"/>
      <c r="U14" s="201">
        <v>0.66</v>
      </c>
      <c r="V14" s="195">
        <f t="shared" si="1"/>
        <v>0</v>
      </c>
      <c r="W14" s="197"/>
      <c r="X14" s="196">
        <f t="shared" si="7"/>
        <v>8311.1496951661356</v>
      </c>
    </row>
    <row r="15" spans="1:24" x14ac:dyDescent="0.25">
      <c r="A15" s="115">
        <v>5.13</v>
      </c>
      <c r="B15" s="111">
        <v>0.4083365683229771</v>
      </c>
      <c r="C15" s="112">
        <f t="shared" si="2"/>
        <v>408.33656832297709</v>
      </c>
      <c r="D15" s="161">
        <f t="shared" si="3"/>
        <v>4.0833656832297711</v>
      </c>
      <c r="E15" s="161">
        <v>1</v>
      </c>
      <c r="F15" s="161">
        <f t="shared" si="4"/>
        <v>4.0833656832297711</v>
      </c>
      <c r="G15" s="201">
        <v>0.61</v>
      </c>
      <c r="H15" s="195">
        <f t="shared" si="0"/>
        <v>183.13118845575551</v>
      </c>
      <c r="I15" s="197"/>
      <c r="J15" s="196">
        <f t="shared" si="5"/>
        <v>5456.6181074971673</v>
      </c>
      <c r="O15" s="115">
        <v>5.13</v>
      </c>
      <c r="P15" s="111">
        <v>0.4083365683229771</v>
      </c>
      <c r="Q15" s="112">
        <f t="shared" si="6"/>
        <v>408.33656832297709</v>
      </c>
      <c r="R15" s="161"/>
      <c r="S15" s="194"/>
      <c r="T15" s="161"/>
      <c r="U15" s="201">
        <v>0.66</v>
      </c>
      <c r="V15" s="195">
        <f t="shared" si="1"/>
        <v>0</v>
      </c>
      <c r="W15" s="197"/>
      <c r="X15" s="196">
        <f t="shared" si="7"/>
        <v>8311.1496951661356</v>
      </c>
    </row>
    <row r="16" spans="1:24" x14ac:dyDescent="0.25">
      <c r="A16" s="115">
        <v>5.8</v>
      </c>
      <c r="B16" s="111">
        <v>1.2711906263864248</v>
      </c>
      <c r="C16" s="112">
        <f t="shared" si="2"/>
        <v>1271.1906263864248</v>
      </c>
      <c r="D16" s="161">
        <f t="shared" si="3"/>
        <v>12.711906263864247</v>
      </c>
      <c r="E16" s="161">
        <v>1</v>
      </c>
      <c r="F16" s="161">
        <f t="shared" si="4"/>
        <v>12.711906263864247</v>
      </c>
      <c r="G16" s="201">
        <v>0.61</v>
      </c>
      <c r="H16" s="195">
        <f t="shared" si="0"/>
        <v>199.44460657848524</v>
      </c>
      <c r="I16" s="197"/>
      <c r="J16" s="196">
        <f t="shared" si="5"/>
        <v>5440.3046893744377</v>
      </c>
      <c r="O16" s="115">
        <v>5.8</v>
      </c>
      <c r="P16" s="111">
        <v>1.2711906263864248</v>
      </c>
      <c r="Q16" s="112">
        <f t="shared" si="6"/>
        <v>1271.1906263864248</v>
      </c>
      <c r="R16" s="161"/>
      <c r="S16" s="194"/>
      <c r="T16" s="161"/>
      <c r="U16" s="201">
        <v>0.66</v>
      </c>
      <c r="V16" s="195">
        <f t="shared" si="1"/>
        <v>0</v>
      </c>
      <c r="W16" s="197"/>
      <c r="X16" s="196">
        <f t="shared" si="7"/>
        <v>8311.1496951661356</v>
      </c>
    </row>
    <row r="17" spans="1:24" x14ac:dyDescent="0.25">
      <c r="A17" s="115">
        <v>6.61</v>
      </c>
      <c r="B17" s="111">
        <v>10.139704436037299</v>
      </c>
      <c r="C17" s="112">
        <f t="shared" si="2"/>
        <v>10139.704436037298</v>
      </c>
      <c r="D17" s="161">
        <f t="shared" si="3"/>
        <v>101.39704436037299</v>
      </c>
      <c r="E17" s="161">
        <v>1</v>
      </c>
      <c r="F17" s="161">
        <f t="shared" si="4"/>
        <v>101.39704436037299</v>
      </c>
      <c r="G17" s="201">
        <v>0.61</v>
      </c>
      <c r="H17" s="195">
        <f t="shared" si="0"/>
        <v>356.75948458045065</v>
      </c>
      <c r="I17" s="60"/>
      <c r="J17" s="196">
        <f t="shared" si="5"/>
        <v>5282.9898113724721</v>
      </c>
      <c r="O17" s="115">
        <v>6.61</v>
      </c>
      <c r="P17" s="111">
        <v>10.139704436037299</v>
      </c>
      <c r="Q17" s="112">
        <f t="shared" si="6"/>
        <v>10139.704436037298</v>
      </c>
      <c r="R17" s="161"/>
      <c r="S17" s="194"/>
      <c r="T17" s="161"/>
      <c r="U17" s="201">
        <v>0.66</v>
      </c>
      <c r="V17" s="195">
        <f t="shared" si="1"/>
        <v>0</v>
      </c>
      <c r="W17" s="60"/>
      <c r="X17" s="196">
        <f t="shared" si="7"/>
        <v>8311.1496951661356</v>
      </c>
    </row>
    <row r="18" spans="1:24" x14ac:dyDescent="0.25">
      <c r="A18" s="115">
        <v>7.37</v>
      </c>
      <c r="B18" s="111">
        <v>10.47049277846331</v>
      </c>
      <c r="C18" s="112">
        <f t="shared" si="2"/>
        <v>10470.492778463309</v>
      </c>
      <c r="D18" s="161">
        <f t="shared" si="3"/>
        <v>104.7049277846331</v>
      </c>
      <c r="E18" s="161">
        <v>1</v>
      </c>
      <c r="F18" s="161">
        <f t="shared" si="4"/>
        <v>104.7049277846331</v>
      </c>
      <c r="G18" s="201">
        <v>0.61</v>
      </c>
      <c r="H18" s="195">
        <f t="shared" si="0"/>
        <v>509.17886677625216</v>
      </c>
      <c r="I18" s="198"/>
      <c r="J18" s="196">
        <f t="shared" si="5"/>
        <v>5130.5704291766706</v>
      </c>
      <c r="O18" s="115">
        <v>7.37</v>
      </c>
      <c r="P18" s="111">
        <v>10.47049277846331</v>
      </c>
      <c r="Q18" s="112">
        <f t="shared" si="6"/>
        <v>10470.492778463309</v>
      </c>
      <c r="R18" s="161"/>
      <c r="S18" s="194"/>
      <c r="T18" s="161"/>
      <c r="U18" s="201">
        <v>0.66</v>
      </c>
      <c r="V18" s="195">
        <f t="shared" si="1"/>
        <v>0</v>
      </c>
      <c r="W18" s="198"/>
      <c r="X18" s="196">
        <f t="shared" si="7"/>
        <v>8311.1496951661356</v>
      </c>
    </row>
    <row r="19" spans="1:24" x14ac:dyDescent="0.25">
      <c r="A19" s="115">
        <v>8.08</v>
      </c>
      <c r="B19" s="117">
        <v>8.4520845320125044</v>
      </c>
      <c r="C19" s="112">
        <f t="shared" si="2"/>
        <v>8452.0845320125045</v>
      </c>
      <c r="D19" s="161">
        <f t="shared" si="3"/>
        <v>84.520845320125048</v>
      </c>
      <c r="E19" s="161">
        <v>1</v>
      </c>
      <c r="F19" s="161">
        <f t="shared" si="4"/>
        <v>84.520845320125048</v>
      </c>
      <c r="G19" s="201">
        <v>0.61</v>
      </c>
      <c r="H19" s="195">
        <f t="shared" si="0"/>
        <v>624.1216380358311</v>
      </c>
      <c r="I19" s="199"/>
      <c r="J19" s="196">
        <f t="shared" si="5"/>
        <v>5015.6276579170917</v>
      </c>
      <c r="O19" s="115">
        <v>8.08</v>
      </c>
      <c r="P19" s="117">
        <v>8.4520845320125044</v>
      </c>
      <c r="Q19" s="112">
        <f t="shared" si="6"/>
        <v>8452.0845320125045</v>
      </c>
      <c r="R19" s="161"/>
      <c r="S19" s="194"/>
      <c r="T19" s="161"/>
      <c r="U19" s="201">
        <v>0.66</v>
      </c>
      <c r="V19" s="195">
        <f t="shared" si="1"/>
        <v>0</v>
      </c>
      <c r="W19" s="199"/>
      <c r="X19" s="196">
        <f t="shared" si="7"/>
        <v>8311.1496951661356</v>
      </c>
    </row>
    <row r="20" spans="1:24" x14ac:dyDescent="0.25">
      <c r="A20" s="115">
        <v>8.8800000000000008</v>
      </c>
      <c r="B20" s="117">
        <v>17.285474694293477</v>
      </c>
      <c r="C20" s="112">
        <f t="shared" si="2"/>
        <v>17285.474694293476</v>
      </c>
      <c r="D20" s="161">
        <f t="shared" si="3"/>
        <v>172.85474694293475</v>
      </c>
      <c r="E20" s="161">
        <v>1</v>
      </c>
      <c r="F20" s="161">
        <f t="shared" si="4"/>
        <v>172.85474694293475</v>
      </c>
      <c r="G20" s="201">
        <v>0.61</v>
      </c>
      <c r="H20" s="195">
        <f t="shared" si="0"/>
        <v>888.99042387142913</v>
      </c>
      <c r="I20" s="197"/>
      <c r="J20" s="196">
        <f t="shared" si="5"/>
        <v>4750.7588720814938</v>
      </c>
      <c r="O20" s="115">
        <v>8.8800000000000008</v>
      </c>
      <c r="P20" s="117">
        <v>17.285474694293477</v>
      </c>
      <c r="Q20" s="112">
        <f t="shared" si="6"/>
        <v>17285.474694293476</v>
      </c>
      <c r="R20" s="161"/>
      <c r="S20" s="194"/>
      <c r="T20" s="161"/>
      <c r="U20" s="201">
        <v>0.66</v>
      </c>
      <c r="V20" s="195">
        <f t="shared" si="1"/>
        <v>0</v>
      </c>
      <c r="W20" s="197"/>
      <c r="X20" s="196">
        <f t="shared" si="7"/>
        <v>8311.1496951661356</v>
      </c>
    </row>
    <row r="21" spans="1:24" x14ac:dyDescent="0.25">
      <c r="A21" s="115">
        <v>9.6</v>
      </c>
      <c r="B21" s="117">
        <v>17.057147969581859</v>
      </c>
      <c r="C21" s="112">
        <f t="shared" si="2"/>
        <v>17057.14796958186</v>
      </c>
      <c r="D21" s="161">
        <f t="shared" si="3"/>
        <v>170.5714796958186</v>
      </c>
      <c r="E21" s="161">
        <v>1</v>
      </c>
      <c r="F21" s="161">
        <f t="shared" si="4"/>
        <v>170.5714796958186</v>
      </c>
      <c r="G21" s="201">
        <v>0.61</v>
      </c>
      <c r="H21" s="195">
        <f t="shared" si="0"/>
        <v>1124.2235046621759</v>
      </c>
      <c r="I21" s="197"/>
      <c r="J21" s="196">
        <f t="shared" si="5"/>
        <v>4515.5257912907473</v>
      </c>
      <c r="O21" s="115">
        <v>9.6</v>
      </c>
      <c r="P21" s="117">
        <v>17.057147969581859</v>
      </c>
      <c r="Q21" s="112">
        <f t="shared" si="6"/>
        <v>17057.14796958186</v>
      </c>
      <c r="R21" s="161">
        <f t="shared" ref="R21:R35" si="8">P21*10</f>
        <v>170.5714796958186</v>
      </c>
      <c r="S21" s="194">
        <v>0.7</v>
      </c>
      <c r="T21" s="161">
        <f t="shared" ref="T21:T25" si="9">R21*S21</f>
        <v>119.40003578707301</v>
      </c>
      <c r="U21" s="201">
        <v>0.66</v>
      </c>
      <c r="V21" s="195">
        <f t="shared" si="1"/>
        <v>178.16013659889339</v>
      </c>
      <c r="W21" s="197"/>
      <c r="X21" s="196">
        <f t="shared" si="7"/>
        <v>8132.9895585672421</v>
      </c>
    </row>
    <row r="22" spans="1:24" x14ac:dyDescent="0.25">
      <c r="A22" s="115">
        <v>11.12</v>
      </c>
      <c r="B22" s="117">
        <v>5.5237942875859698</v>
      </c>
      <c r="C22" s="112">
        <f t="shared" si="2"/>
        <v>5523.7942875859699</v>
      </c>
      <c r="D22" s="161">
        <f t="shared" si="3"/>
        <v>55.237942875859702</v>
      </c>
      <c r="E22" s="161">
        <v>1</v>
      </c>
      <c r="F22" s="161">
        <f t="shared" si="4"/>
        <v>55.237942875859702</v>
      </c>
      <c r="G22" s="201">
        <v>0.61</v>
      </c>
      <c r="H22" s="195">
        <f t="shared" si="0"/>
        <v>1285.0436934544969</v>
      </c>
      <c r="I22" s="197"/>
      <c r="J22" s="196">
        <f t="shared" si="5"/>
        <v>4354.7056024984258</v>
      </c>
      <c r="O22" s="115">
        <v>11.12</v>
      </c>
      <c r="P22" s="117">
        <v>5.5237942875859698</v>
      </c>
      <c r="Q22" s="112">
        <f t="shared" si="6"/>
        <v>5523.7942875859699</v>
      </c>
      <c r="R22" s="161">
        <f t="shared" si="8"/>
        <v>55.237942875859702</v>
      </c>
      <c r="S22" s="194">
        <v>0.7</v>
      </c>
      <c r="T22" s="161">
        <f t="shared" si="9"/>
        <v>38.666560013101787</v>
      </c>
      <c r="U22" s="201">
        <v>0.66</v>
      </c>
      <c r="V22" s="195">
        <f t="shared" ref="V22:V35" si="10">3.14*U22*(O22-O21)*T22+V21</f>
        <v>299.96165663504462</v>
      </c>
      <c r="W22" s="197"/>
      <c r="X22" s="196">
        <f t="shared" si="7"/>
        <v>8011.1880385310906</v>
      </c>
    </row>
    <row r="23" spans="1:24" x14ac:dyDescent="0.25">
      <c r="A23" s="115">
        <v>12.54</v>
      </c>
      <c r="B23" s="117">
        <v>11.220546069140966</v>
      </c>
      <c r="C23" s="112">
        <f t="shared" si="2"/>
        <v>11220.546069140966</v>
      </c>
      <c r="D23" s="161">
        <f t="shared" si="3"/>
        <v>112.20546069140966</v>
      </c>
      <c r="E23" s="161">
        <v>1</v>
      </c>
      <c r="F23" s="161">
        <f t="shared" si="4"/>
        <v>112.20546069140966</v>
      </c>
      <c r="G23" s="201">
        <v>0.61</v>
      </c>
      <c r="H23" s="195">
        <f t="shared" si="0"/>
        <v>1590.2277354143198</v>
      </c>
      <c r="I23" s="197"/>
      <c r="J23" s="196">
        <f t="shared" si="5"/>
        <v>4049.5215605386029</v>
      </c>
      <c r="O23" s="115">
        <v>12.54</v>
      </c>
      <c r="P23" s="117">
        <v>11.220546069140966</v>
      </c>
      <c r="Q23" s="112">
        <f t="shared" si="6"/>
        <v>11220.546069140966</v>
      </c>
      <c r="R23" s="161">
        <f t="shared" si="8"/>
        <v>112.20546069140966</v>
      </c>
      <c r="S23" s="194">
        <v>0.7</v>
      </c>
      <c r="T23" s="161">
        <f t="shared" si="9"/>
        <v>78.543822483986759</v>
      </c>
      <c r="U23" s="201">
        <v>0.66</v>
      </c>
      <c r="V23" s="195">
        <f t="shared" si="10"/>
        <v>531.10104579150072</v>
      </c>
      <c r="W23" s="197"/>
      <c r="X23" s="196">
        <f t="shared" si="7"/>
        <v>7780.0486493746348</v>
      </c>
    </row>
    <row r="24" spans="1:24" x14ac:dyDescent="0.25">
      <c r="A24" s="115">
        <v>14.15</v>
      </c>
      <c r="B24" s="117">
        <v>15.909235361094158</v>
      </c>
      <c r="C24" s="112">
        <f t="shared" si="2"/>
        <v>15909.235361094157</v>
      </c>
      <c r="D24" s="161">
        <f t="shared" si="3"/>
        <v>159.09235361094159</v>
      </c>
      <c r="E24" s="161">
        <v>1</v>
      </c>
      <c r="F24" s="161">
        <f t="shared" si="4"/>
        <v>159.09235361094159</v>
      </c>
      <c r="G24" s="201">
        <v>0.61</v>
      </c>
      <c r="H24" s="195">
        <f t="shared" si="0"/>
        <v>2080.8357809256204</v>
      </c>
      <c r="I24" s="197"/>
      <c r="J24" s="196">
        <f t="shared" si="5"/>
        <v>3558.9135150273023</v>
      </c>
      <c r="O24" s="115">
        <v>14.15</v>
      </c>
      <c r="P24" s="117">
        <v>15.909235361094158</v>
      </c>
      <c r="Q24" s="112">
        <f t="shared" si="6"/>
        <v>15909.235361094157</v>
      </c>
      <c r="R24" s="161">
        <f t="shared" si="8"/>
        <v>159.09235361094159</v>
      </c>
      <c r="S24" s="194">
        <v>0.7</v>
      </c>
      <c r="T24" s="161">
        <f t="shared" si="9"/>
        <v>111.3646475276591</v>
      </c>
      <c r="U24" s="201">
        <v>0.66</v>
      </c>
      <c r="V24" s="195">
        <f t="shared" si="10"/>
        <v>902.67631960497738</v>
      </c>
      <c r="W24" s="197"/>
      <c r="X24" s="196">
        <f t="shared" si="7"/>
        <v>7408.4733755611578</v>
      </c>
    </row>
    <row r="25" spans="1:24" x14ac:dyDescent="0.25">
      <c r="A25" s="115">
        <v>15.8</v>
      </c>
      <c r="B25" s="117">
        <v>17.35311648648927</v>
      </c>
      <c r="C25" s="112">
        <f t="shared" si="2"/>
        <v>17353.116486489271</v>
      </c>
      <c r="D25" s="161">
        <f t="shared" si="3"/>
        <v>173.5311648648927</v>
      </c>
      <c r="E25" s="161">
        <v>1</v>
      </c>
      <c r="F25" s="161">
        <f t="shared" si="4"/>
        <v>173.5311648648927</v>
      </c>
      <c r="G25" s="201">
        <v>0.61</v>
      </c>
      <c r="H25" s="195">
        <f t="shared" si="0"/>
        <v>2629.2654096762762</v>
      </c>
      <c r="I25" s="197"/>
      <c r="J25" s="196">
        <f t="shared" si="5"/>
        <v>3010.4838862766464</v>
      </c>
      <c r="O25" s="115">
        <v>15.8</v>
      </c>
      <c r="P25" s="117">
        <v>17.35311648648927</v>
      </c>
      <c r="Q25" s="112">
        <f t="shared" si="6"/>
        <v>17353.116486489271</v>
      </c>
      <c r="R25" s="161">
        <f t="shared" si="8"/>
        <v>173.5311648648927</v>
      </c>
      <c r="S25" s="194">
        <v>0.7</v>
      </c>
      <c r="T25" s="161">
        <f t="shared" si="9"/>
        <v>121.47181540542488</v>
      </c>
      <c r="U25" s="201">
        <v>0.66</v>
      </c>
      <c r="V25" s="195">
        <f t="shared" si="10"/>
        <v>1318.0443335112116</v>
      </c>
      <c r="W25" s="197"/>
      <c r="X25" s="196">
        <f t="shared" si="7"/>
        <v>6993.1053616549243</v>
      </c>
    </row>
    <row r="26" spans="1:24" x14ac:dyDescent="0.25">
      <c r="A26" s="162">
        <v>17.3</v>
      </c>
      <c r="B26" s="117">
        <v>14.434530127862974</v>
      </c>
      <c r="C26" s="112">
        <f t="shared" si="2"/>
        <v>14434.530127862974</v>
      </c>
      <c r="D26" s="161">
        <f t="shared" si="3"/>
        <v>144.34530127862973</v>
      </c>
      <c r="E26" s="161">
        <v>1</v>
      </c>
      <c r="F26" s="161">
        <f>D26*E26</f>
        <v>144.34530127862973</v>
      </c>
      <c r="G26" s="201">
        <v>0.61</v>
      </c>
      <c r="H26" s="195">
        <f t="shared" si="0"/>
        <v>3043.9838947799071</v>
      </c>
      <c r="I26" s="200">
        <f>0.7854*(G26^2)*I28*(0.45+(0.05*LOG(A26/G26)))</f>
        <v>2595.765401173016</v>
      </c>
      <c r="J26" s="196">
        <f t="shared" si="5"/>
        <v>2595.7654011730156</v>
      </c>
      <c r="O26" s="115">
        <v>17.3</v>
      </c>
      <c r="P26" s="117">
        <v>14.434530127862974</v>
      </c>
      <c r="Q26" s="112">
        <f t="shared" si="6"/>
        <v>14434.530127862974</v>
      </c>
      <c r="R26" s="161">
        <f t="shared" si="8"/>
        <v>144.34530127862973</v>
      </c>
      <c r="S26" s="194">
        <v>0.7</v>
      </c>
      <c r="T26" s="161">
        <f>R26*S26</f>
        <v>101.04171089504081</v>
      </c>
      <c r="U26" s="201">
        <v>0.66</v>
      </c>
      <c r="V26" s="195">
        <f t="shared" si="10"/>
        <v>1632.1425959995354</v>
      </c>
      <c r="W26" s="200"/>
      <c r="X26" s="196">
        <f t="shared" si="7"/>
        <v>6679.0070991665998</v>
      </c>
    </row>
    <row r="27" spans="1:24" x14ac:dyDescent="0.25">
      <c r="A27" s="115">
        <v>18.71</v>
      </c>
      <c r="B27" s="117">
        <v>21.474128459128195</v>
      </c>
      <c r="C27" s="112">
        <f t="shared" si="2"/>
        <v>21474.128459128195</v>
      </c>
      <c r="D27" s="161"/>
      <c r="E27" s="194"/>
      <c r="F27" s="194"/>
      <c r="G27" s="194"/>
      <c r="H27" s="195"/>
      <c r="I27" s="198"/>
      <c r="J27" s="196"/>
      <c r="O27" s="115">
        <v>18.71</v>
      </c>
      <c r="P27" s="117">
        <v>21.474128459128195</v>
      </c>
      <c r="Q27" s="112">
        <f t="shared" si="6"/>
        <v>21474.128459128195</v>
      </c>
      <c r="R27" s="161">
        <f t="shared" si="8"/>
        <v>214.74128459128195</v>
      </c>
      <c r="S27" s="194">
        <v>0.7</v>
      </c>
      <c r="T27" s="161">
        <f t="shared" ref="T27:T35" si="11">R27*S27</f>
        <v>150.31889921389737</v>
      </c>
      <c r="U27" s="201">
        <v>0.66</v>
      </c>
      <c r="V27" s="195">
        <f t="shared" si="10"/>
        <v>2071.3870462900777</v>
      </c>
      <c r="W27" s="198"/>
      <c r="X27" s="196">
        <f t="shared" si="7"/>
        <v>6239.7626488760579</v>
      </c>
    </row>
    <row r="28" spans="1:24" x14ac:dyDescent="0.25">
      <c r="A28" s="115">
        <v>20.09</v>
      </c>
      <c r="B28" s="117">
        <v>21.577160893654344</v>
      </c>
      <c r="C28" s="112">
        <f t="shared" si="2"/>
        <v>21577.160893654345</v>
      </c>
      <c r="D28" s="161"/>
      <c r="E28" s="194"/>
      <c r="F28" s="194"/>
      <c r="G28" s="194"/>
      <c r="H28" s="195"/>
      <c r="I28" s="199">
        <f>AVERAGE(C23:C28)</f>
        <v>16994.786232894989</v>
      </c>
      <c r="J28" s="196"/>
      <c r="O28" s="115">
        <v>20.09</v>
      </c>
      <c r="P28" s="117">
        <v>21.577160893654344</v>
      </c>
      <c r="Q28" s="112">
        <f t="shared" si="6"/>
        <v>21577.160893654345</v>
      </c>
      <c r="R28" s="161">
        <f t="shared" si="8"/>
        <v>215.77160893654343</v>
      </c>
      <c r="S28" s="194">
        <v>0.7</v>
      </c>
      <c r="T28" s="161">
        <f t="shared" si="11"/>
        <v>151.04012625558039</v>
      </c>
      <c r="U28" s="201">
        <v>0.66</v>
      </c>
      <c r="V28" s="195">
        <f t="shared" si="10"/>
        <v>2503.348515849927</v>
      </c>
      <c r="W28" s="199"/>
      <c r="X28" s="196">
        <f t="shared" si="7"/>
        <v>5807.8011793162086</v>
      </c>
    </row>
    <row r="29" spans="1:24" x14ac:dyDescent="0.25">
      <c r="A29" s="115">
        <v>21.7</v>
      </c>
      <c r="B29" s="117">
        <v>13.959039723651017</v>
      </c>
      <c r="C29" s="112">
        <f t="shared" si="2"/>
        <v>13959.039723651018</v>
      </c>
      <c r="D29" s="161"/>
      <c r="E29" s="194"/>
      <c r="F29" s="194"/>
      <c r="G29" s="194"/>
      <c r="H29" s="195"/>
      <c r="I29" s="197"/>
      <c r="J29" s="196"/>
      <c r="O29" s="115">
        <v>21.7</v>
      </c>
      <c r="P29" s="117">
        <v>13.959039723651017</v>
      </c>
      <c r="Q29" s="112">
        <f t="shared" si="6"/>
        <v>13959.039723651018</v>
      </c>
      <c r="R29" s="161">
        <f t="shared" si="8"/>
        <v>139.59039723651017</v>
      </c>
      <c r="S29" s="194">
        <v>0.7</v>
      </c>
      <c r="T29" s="161">
        <f t="shared" si="11"/>
        <v>97.71327806555712</v>
      </c>
      <c r="U29" s="201">
        <v>0.66</v>
      </c>
      <c r="V29" s="195">
        <f t="shared" si="10"/>
        <v>2829.3751217654544</v>
      </c>
      <c r="W29" s="197"/>
      <c r="X29" s="196">
        <f t="shared" si="7"/>
        <v>5481.7745734006812</v>
      </c>
    </row>
    <row r="30" spans="1:24" x14ac:dyDescent="0.25">
      <c r="A30" s="119">
        <v>23.17</v>
      </c>
      <c r="B30" s="120">
        <v>17.52978428973492</v>
      </c>
      <c r="C30" s="112">
        <f t="shared" si="2"/>
        <v>17529.784289734918</v>
      </c>
      <c r="D30" s="161"/>
      <c r="E30" s="194"/>
      <c r="F30" s="194"/>
      <c r="G30" s="194"/>
      <c r="H30" s="195"/>
      <c r="I30" s="197"/>
      <c r="J30" s="196"/>
      <c r="O30" s="119">
        <v>23.17</v>
      </c>
      <c r="P30" s="120">
        <v>17.52978428973492</v>
      </c>
      <c r="Q30" s="112">
        <f t="shared" si="6"/>
        <v>17529.784289734918</v>
      </c>
      <c r="R30" s="161">
        <f t="shared" si="8"/>
        <v>175.2978428973492</v>
      </c>
      <c r="S30" s="194">
        <v>0.7</v>
      </c>
      <c r="T30" s="161">
        <f t="shared" si="11"/>
        <v>122.70849002814442</v>
      </c>
      <c r="U30" s="201">
        <v>0.66</v>
      </c>
      <c r="V30" s="195">
        <f t="shared" si="10"/>
        <v>3203.1977016249148</v>
      </c>
      <c r="W30" s="197"/>
      <c r="X30" s="196">
        <f t="shared" si="7"/>
        <v>5107.9519935412209</v>
      </c>
    </row>
    <row r="31" spans="1:24" x14ac:dyDescent="0.25">
      <c r="A31" s="119">
        <v>24.82</v>
      </c>
      <c r="B31" s="120">
        <v>11.030178662412638</v>
      </c>
      <c r="C31" s="112">
        <f t="shared" si="2"/>
        <v>11030.178662412638</v>
      </c>
      <c r="D31" s="161"/>
      <c r="E31" s="194"/>
      <c r="F31" s="194"/>
      <c r="G31" s="194"/>
      <c r="H31" s="195"/>
      <c r="I31" s="203">
        <f>17.3+2.4</f>
        <v>19.7</v>
      </c>
      <c r="J31" s="196"/>
      <c r="O31" s="119">
        <v>24.82</v>
      </c>
      <c r="P31" s="120">
        <v>11.030178662412638</v>
      </c>
      <c r="Q31" s="112">
        <f t="shared" si="6"/>
        <v>11030.178662412638</v>
      </c>
      <c r="R31" s="161">
        <f t="shared" si="8"/>
        <v>110.30178662412638</v>
      </c>
      <c r="S31" s="194">
        <v>0.7</v>
      </c>
      <c r="T31" s="161">
        <f t="shared" si="11"/>
        <v>77.211250636888465</v>
      </c>
      <c r="U31" s="201">
        <v>0.66</v>
      </c>
      <c r="V31" s="195">
        <f t="shared" si="10"/>
        <v>3467.2184847277294</v>
      </c>
      <c r="W31" s="203"/>
      <c r="X31" s="196">
        <f t="shared" si="7"/>
        <v>4843.9312104384062</v>
      </c>
    </row>
    <row r="32" spans="1:24" x14ac:dyDescent="0.25">
      <c r="A32" s="119">
        <v>26.29</v>
      </c>
      <c r="B32" s="120">
        <v>19.299887223061756</v>
      </c>
      <c r="C32" s="112">
        <f t="shared" si="2"/>
        <v>19299.887223061756</v>
      </c>
      <c r="D32" s="161"/>
      <c r="E32" s="194"/>
      <c r="F32" s="194"/>
      <c r="G32" s="194"/>
      <c r="H32" s="195"/>
      <c r="I32" s="203">
        <f>17.3-4.8</f>
        <v>12.5</v>
      </c>
      <c r="J32" s="196"/>
      <c r="O32" s="119">
        <v>26.29</v>
      </c>
      <c r="P32" s="120">
        <v>19.299887223061756</v>
      </c>
      <c r="Q32" s="112">
        <f t="shared" si="6"/>
        <v>19299.887223061756</v>
      </c>
      <c r="R32" s="161">
        <f t="shared" si="8"/>
        <v>192.99887223061756</v>
      </c>
      <c r="S32" s="194">
        <v>0.7</v>
      </c>
      <c r="T32" s="161">
        <f t="shared" si="11"/>
        <v>135.09921056143227</v>
      </c>
      <c r="U32" s="201">
        <v>0.66</v>
      </c>
      <c r="V32" s="195">
        <f t="shared" si="10"/>
        <v>3878.7885025599721</v>
      </c>
      <c r="W32" s="203"/>
      <c r="X32" s="196">
        <f t="shared" si="7"/>
        <v>4432.361192606164</v>
      </c>
    </row>
    <row r="33" spans="1:24" x14ac:dyDescent="0.25">
      <c r="A33" s="119">
        <v>27.86</v>
      </c>
      <c r="B33" s="120">
        <v>19.401778023964333</v>
      </c>
      <c r="C33" s="112">
        <f t="shared" si="2"/>
        <v>19401.778023964333</v>
      </c>
      <c r="D33" s="161"/>
      <c r="E33" s="194"/>
      <c r="F33" s="194"/>
      <c r="G33" s="194"/>
      <c r="H33" s="195"/>
      <c r="I33" s="197"/>
      <c r="J33" s="196"/>
      <c r="O33" s="119">
        <v>27.86</v>
      </c>
      <c r="P33" s="120">
        <v>19.401778023964333</v>
      </c>
      <c r="Q33" s="112">
        <f t="shared" si="6"/>
        <v>19401.778023964333</v>
      </c>
      <c r="R33" s="161">
        <f t="shared" si="8"/>
        <v>194.01778023964334</v>
      </c>
      <c r="S33" s="194">
        <v>0.7</v>
      </c>
      <c r="T33" s="161">
        <f t="shared" si="11"/>
        <v>135.81244616775032</v>
      </c>
      <c r="U33" s="201">
        <v>0.66</v>
      </c>
      <c r="V33" s="195">
        <f t="shared" si="10"/>
        <v>4320.6771126577041</v>
      </c>
      <c r="W33" s="197"/>
      <c r="X33" s="196">
        <f t="shared" si="7"/>
        <v>3990.4725825084315</v>
      </c>
    </row>
    <row r="34" spans="1:24" x14ac:dyDescent="0.25">
      <c r="A34" s="119">
        <v>29.29</v>
      </c>
      <c r="B34" s="120">
        <v>29.238093324541097</v>
      </c>
      <c r="C34" s="112">
        <f t="shared" si="2"/>
        <v>29238.093324541096</v>
      </c>
      <c r="D34" s="161"/>
      <c r="E34" s="194"/>
      <c r="F34" s="194"/>
      <c r="G34" s="194"/>
      <c r="H34" s="195"/>
      <c r="I34" s="197"/>
      <c r="J34" s="196"/>
      <c r="O34" s="119">
        <v>29.29</v>
      </c>
      <c r="P34" s="120">
        <v>29.238093324541097</v>
      </c>
      <c r="Q34" s="112">
        <f t="shared" si="6"/>
        <v>29238.093324541096</v>
      </c>
      <c r="R34" s="161">
        <f t="shared" si="8"/>
        <v>292.38093324541097</v>
      </c>
      <c r="S34" s="194">
        <v>0.7</v>
      </c>
      <c r="T34" s="161">
        <f t="shared" si="11"/>
        <v>204.66665327178768</v>
      </c>
      <c r="U34" s="201">
        <v>0.66</v>
      </c>
      <c r="V34" s="195">
        <f t="shared" si="10"/>
        <v>4927.2132889615514</v>
      </c>
      <c r="W34" s="197"/>
      <c r="X34" s="196">
        <f t="shared" si="7"/>
        <v>3383.9364062045843</v>
      </c>
    </row>
    <row r="35" spans="1:24" x14ac:dyDescent="0.25">
      <c r="A35" s="119">
        <v>30.94</v>
      </c>
      <c r="B35" s="120">
        <v>5.9564734309144729</v>
      </c>
      <c r="C35" s="112">
        <f t="shared" si="2"/>
        <v>5956.4734309144733</v>
      </c>
      <c r="D35" s="161"/>
      <c r="E35" s="194"/>
      <c r="F35" s="194"/>
      <c r="G35" s="194"/>
      <c r="H35" s="195"/>
      <c r="I35" s="197"/>
      <c r="J35" s="196"/>
      <c r="O35" s="119">
        <v>30.94</v>
      </c>
      <c r="P35" s="120">
        <v>5.9564734309144729</v>
      </c>
      <c r="Q35" s="112">
        <f t="shared" si="6"/>
        <v>5956.4734309144733</v>
      </c>
      <c r="R35" s="161">
        <f t="shared" si="8"/>
        <v>59.564734309144725</v>
      </c>
      <c r="S35" s="194">
        <v>0.7</v>
      </c>
      <c r="T35" s="161">
        <f t="shared" si="11"/>
        <v>41.695314016401305</v>
      </c>
      <c r="U35" s="201">
        <v>0.66</v>
      </c>
      <c r="V35" s="221">
        <f t="shared" si="10"/>
        <v>5069.7887474280751</v>
      </c>
      <c r="W35" s="200">
        <f>0.7854*(U35^2)*W37*(0.3+(0.05*LOG(O35/U35)))</f>
        <v>3241.3609477380614</v>
      </c>
      <c r="X35" s="196">
        <f t="shared" si="7"/>
        <v>3241.3609477380605</v>
      </c>
    </row>
    <row r="36" spans="1:24" x14ac:dyDescent="0.25">
      <c r="A36" s="119">
        <v>32.28</v>
      </c>
      <c r="B36" s="120">
        <v>20.044803162433428</v>
      </c>
      <c r="C36" s="112">
        <f t="shared" si="2"/>
        <v>20044.803162433429</v>
      </c>
      <c r="D36" s="161"/>
      <c r="E36" s="194"/>
      <c r="F36" s="194"/>
      <c r="G36" s="194"/>
      <c r="H36" s="195"/>
      <c r="I36" s="197"/>
      <c r="J36" s="196"/>
      <c r="L36">
        <f>30.48-8.53</f>
        <v>21.950000000000003</v>
      </c>
      <c r="O36" s="119">
        <v>32.28</v>
      </c>
      <c r="P36" s="120">
        <v>20.044803162433428</v>
      </c>
      <c r="Q36" s="112">
        <f t="shared" si="6"/>
        <v>20044.803162433429</v>
      </c>
      <c r="R36" s="161"/>
      <c r="S36" s="194"/>
      <c r="T36" s="194"/>
      <c r="U36" s="194"/>
      <c r="V36" s="195"/>
      <c r="W36" s="198"/>
      <c r="X36" s="196"/>
    </row>
    <row r="37" spans="1:24" x14ac:dyDescent="0.25">
      <c r="A37" s="119">
        <v>33.93</v>
      </c>
      <c r="B37" s="120">
        <v>54.269552154676362</v>
      </c>
      <c r="C37" s="112">
        <f t="shared" si="2"/>
        <v>54269.552154676363</v>
      </c>
      <c r="D37" s="161"/>
      <c r="E37" s="194"/>
      <c r="F37" s="194"/>
      <c r="G37" s="194"/>
      <c r="H37" s="195"/>
      <c r="I37" s="197"/>
      <c r="J37" s="196"/>
      <c r="O37" s="119">
        <v>33.93</v>
      </c>
      <c r="P37" s="120">
        <v>54.269552154676362</v>
      </c>
      <c r="Q37" s="112">
        <f t="shared" si="6"/>
        <v>54269.552154676363</v>
      </c>
      <c r="R37" s="161"/>
      <c r="S37" s="194"/>
      <c r="T37" s="194"/>
      <c r="U37" s="194"/>
      <c r="V37" s="195"/>
      <c r="W37" s="199">
        <f>AVERAGE(Q32:Q37)</f>
        <v>24701.764553265239</v>
      </c>
      <c r="X37" s="19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81399-FE6D-4CC6-BD06-C9D004722DAB}">
  <dimension ref="A2:Z37"/>
  <sheetViews>
    <sheetView workbookViewId="0">
      <selection activeCell="AC38" sqref="AC38"/>
    </sheetView>
  </sheetViews>
  <sheetFormatPr defaultRowHeight="15" x14ac:dyDescent="0.25"/>
  <cols>
    <col min="1" max="1" width="6" style="153" bestFit="1" customWidth="1"/>
    <col min="2" max="2" width="9.28515625" style="3" bestFit="1" customWidth="1"/>
    <col min="3" max="3" width="9.5703125" style="3" bestFit="1" customWidth="1"/>
    <col min="4" max="7" width="10.7109375" style="3" customWidth="1"/>
    <col min="8" max="10" width="9.140625" style="3"/>
    <col min="11" max="11" width="9.140625" style="153"/>
    <col min="17" max="17" width="6" style="153" bestFit="1" customWidth="1"/>
    <col min="18" max="18" width="9.28515625" style="3" bestFit="1" customWidth="1"/>
    <col min="19" max="19" width="9.5703125" style="3" bestFit="1" customWidth="1"/>
    <col min="20" max="23" width="10.7109375" style="3" customWidth="1"/>
    <col min="24" max="26" width="9.140625" style="3"/>
  </cols>
  <sheetData>
    <row r="2" spans="1:26" ht="21" x14ac:dyDescent="0.35">
      <c r="A2" s="87" t="s">
        <v>338</v>
      </c>
      <c r="Q2" s="87" t="s">
        <v>339</v>
      </c>
      <c r="Y2" s="4"/>
    </row>
    <row r="4" spans="1:26" x14ac:dyDescent="0.25">
      <c r="B4" s="4"/>
      <c r="C4" s="4"/>
      <c r="D4" s="96"/>
      <c r="E4" s="96"/>
      <c r="F4" s="96"/>
      <c r="G4" s="96"/>
      <c r="H4" s="183"/>
      <c r="I4" s="184"/>
      <c r="J4" s="185"/>
      <c r="R4" s="4"/>
      <c r="S4" s="4"/>
      <c r="T4" s="96"/>
      <c r="U4" s="96"/>
      <c r="V4" s="96"/>
      <c r="W4" s="96"/>
      <c r="X4" s="183"/>
      <c r="Y4" s="184"/>
      <c r="Z4" s="185"/>
    </row>
    <row r="5" spans="1:26" x14ac:dyDescent="0.25">
      <c r="B5" s="4"/>
      <c r="C5" s="4"/>
      <c r="D5" s="96"/>
      <c r="E5" s="186" t="s">
        <v>260</v>
      </c>
      <c r="F5" s="186"/>
      <c r="G5" s="186"/>
      <c r="H5" s="183"/>
      <c r="I5" s="187"/>
      <c r="J5" s="185"/>
      <c r="R5" s="4"/>
      <c r="S5" s="4"/>
      <c r="T5" s="96"/>
      <c r="U5" s="186" t="s">
        <v>260</v>
      </c>
      <c r="V5" s="186"/>
      <c r="W5" s="186"/>
      <c r="X5" s="183"/>
      <c r="Y5" s="187"/>
      <c r="Z5" s="185"/>
    </row>
    <row r="6" spans="1:26" ht="18" x14ac:dyDescent="0.3">
      <c r="A6" s="46" t="s">
        <v>165</v>
      </c>
      <c r="B6" s="91" t="s">
        <v>261</v>
      </c>
      <c r="C6" s="91" t="s">
        <v>261</v>
      </c>
      <c r="D6" s="96" t="s">
        <v>263</v>
      </c>
      <c r="E6" s="188" t="s">
        <v>163</v>
      </c>
      <c r="F6" s="96" t="s">
        <v>263</v>
      </c>
      <c r="G6" s="96" t="s">
        <v>266</v>
      </c>
      <c r="H6" s="96" t="s">
        <v>264</v>
      </c>
      <c r="I6" s="96" t="s">
        <v>167</v>
      </c>
      <c r="J6" s="97" t="s">
        <v>265</v>
      </c>
      <c r="Q6" s="46" t="s">
        <v>165</v>
      </c>
      <c r="R6" s="91" t="s">
        <v>261</v>
      </c>
      <c r="S6" s="91" t="s">
        <v>261</v>
      </c>
      <c r="T6" s="96" t="s">
        <v>263</v>
      </c>
      <c r="U6" s="188" t="s">
        <v>163</v>
      </c>
      <c r="V6" s="96" t="s">
        <v>263</v>
      </c>
      <c r="W6" s="96" t="s">
        <v>266</v>
      </c>
      <c r="X6" s="96" t="s">
        <v>264</v>
      </c>
      <c r="Y6" s="96" t="s">
        <v>167</v>
      </c>
      <c r="Z6" s="97" t="s">
        <v>265</v>
      </c>
    </row>
    <row r="7" spans="1:26" x14ac:dyDescent="0.25">
      <c r="A7" s="91" t="s">
        <v>23</v>
      </c>
      <c r="B7" s="91" t="s">
        <v>26</v>
      </c>
      <c r="C7" s="91" t="s">
        <v>25</v>
      </c>
      <c r="D7" s="96" t="s">
        <v>25</v>
      </c>
      <c r="E7" s="96"/>
      <c r="F7" s="96" t="s">
        <v>25</v>
      </c>
      <c r="G7" s="96" t="s">
        <v>23</v>
      </c>
      <c r="H7" s="96" t="s">
        <v>153</v>
      </c>
      <c r="I7" s="96" t="s">
        <v>153</v>
      </c>
      <c r="J7" s="96" t="s">
        <v>153</v>
      </c>
      <c r="Q7" s="91" t="s">
        <v>23</v>
      </c>
      <c r="R7" s="91" t="s">
        <v>26</v>
      </c>
      <c r="S7" s="91" t="s">
        <v>25</v>
      </c>
      <c r="T7" s="96" t="s">
        <v>25</v>
      </c>
      <c r="U7" s="96"/>
      <c r="V7" s="96" t="s">
        <v>25</v>
      </c>
      <c r="W7" s="96" t="s">
        <v>23</v>
      </c>
      <c r="X7" s="96" t="s">
        <v>153</v>
      </c>
      <c r="Y7" s="96" t="s">
        <v>153</v>
      </c>
      <c r="Z7" s="96" t="s">
        <v>153</v>
      </c>
    </row>
    <row r="8" spans="1:26" x14ac:dyDescent="0.25">
      <c r="B8" s="92"/>
      <c r="C8" s="92"/>
      <c r="D8" s="189"/>
      <c r="E8" s="189"/>
      <c r="F8" s="189"/>
      <c r="G8" s="189"/>
      <c r="H8" s="189"/>
      <c r="I8" s="184"/>
      <c r="J8" s="185"/>
      <c r="R8" s="92"/>
      <c r="S8" s="92"/>
      <c r="T8" s="189"/>
      <c r="U8" s="189"/>
      <c r="V8" s="189"/>
      <c r="W8" s="189"/>
      <c r="X8" s="189"/>
      <c r="Y8" s="184"/>
      <c r="Z8" s="185"/>
    </row>
    <row r="9" spans="1:26" x14ac:dyDescent="0.25">
      <c r="A9" s="46">
        <v>0</v>
      </c>
      <c r="B9" s="100">
        <v>-6.2156842432404429E-4</v>
      </c>
      <c r="C9" s="101">
        <v>0</v>
      </c>
      <c r="D9" s="209"/>
      <c r="E9" s="190"/>
      <c r="F9" s="190"/>
      <c r="G9" s="190"/>
      <c r="H9" s="191">
        <v>0</v>
      </c>
      <c r="I9" s="192"/>
      <c r="J9" s="193">
        <f>H26+I26</f>
        <v>4493.5569396106803</v>
      </c>
      <c r="Q9" s="46">
        <v>0</v>
      </c>
      <c r="R9" s="100">
        <v>-6.2156842432404429E-4</v>
      </c>
      <c r="S9" s="101">
        <v>0</v>
      </c>
      <c r="T9" s="209"/>
      <c r="U9" s="190"/>
      <c r="V9" s="190"/>
      <c r="W9" s="190"/>
      <c r="X9" s="191">
        <v>0</v>
      </c>
      <c r="Y9" s="192"/>
      <c r="Z9" s="193">
        <f>X35+Y35</f>
        <v>5829.5576861945819</v>
      </c>
    </row>
    <row r="10" spans="1:26" x14ac:dyDescent="0.25">
      <c r="A10" s="110">
        <v>1.34</v>
      </c>
      <c r="B10" s="111">
        <v>0.87460725453858812</v>
      </c>
      <c r="C10" s="112">
        <f>B10*1000</f>
        <v>874.60725453858811</v>
      </c>
      <c r="D10" s="161">
        <f>B10*10</f>
        <v>8.7460725453858821</v>
      </c>
      <c r="E10" s="161">
        <v>1</v>
      </c>
      <c r="F10" s="161">
        <f>D10*E10</f>
        <v>8.7460725453858821</v>
      </c>
      <c r="G10" s="201">
        <v>0.61</v>
      </c>
      <c r="H10" s="195">
        <f t="shared" ref="H10:H26" si="0">3.14*G10*(A10-A9)*F10+H9</f>
        <v>22.447984653599043</v>
      </c>
      <c r="I10" s="192"/>
      <c r="J10" s="196">
        <f>J$9-H10</f>
        <v>4471.1089549570816</v>
      </c>
      <c r="Q10" s="110">
        <v>1.34</v>
      </c>
      <c r="R10" s="111">
        <v>0.87460725453858812</v>
      </c>
      <c r="S10" s="112">
        <f>R10*1000</f>
        <v>874.60725453858811</v>
      </c>
      <c r="T10" s="161"/>
      <c r="U10" s="194"/>
      <c r="V10" s="161"/>
      <c r="W10" s="201">
        <v>0.66</v>
      </c>
      <c r="X10" s="195">
        <f t="shared" ref="X10:X26" si="1">3.14*W10*(Q10-Q9)*V10+X9</f>
        <v>0</v>
      </c>
      <c r="Y10" s="192"/>
      <c r="Z10" s="196">
        <f>Z$9-X10</f>
        <v>5829.5576861945819</v>
      </c>
    </row>
    <row r="11" spans="1:26" x14ac:dyDescent="0.25">
      <c r="A11" s="115">
        <v>2.19</v>
      </c>
      <c r="B11" s="111">
        <v>1.7142295970399151</v>
      </c>
      <c r="C11" s="112">
        <f t="shared" ref="C11:C37" si="2">B11*1000</f>
        <v>1714.229597039915</v>
      </c>
      <c r="D11" s="161">
        <f t="shared" ref="D11:D26" si="3">B11*10</f>
        <v>17.14229597039915</v>
      </c>
      <c r="E11" s="161">
        <v>1</v>
      </c>
      <c r="F11" s="161">
        <f t="shared" ref="F11:F25" si="4">D11*E11</f>
        <v>17.14229597039915</v>
      </c>
      <c r="G11" s="201">
        <v>0.61</v>
      </c>
      <c r="H11" s="195">
        <f t="shared" si="0"/>
        <v>50.357185300046197</v>
      </c>
      <c r="I11" s="197"/>
      <c r="J11" s="196">
        <f t="shared" ref="J11:J26" si="5">J$9-H11</f>
        <v>4443.1997543106345</v>
      </c>
      <c r="Q11" s="115">
        <v>2.19</v>
      </c>
      <c r="R11" s="111">
        <v>1.7142295970399151</v>
      </c>
      <c r="S11" s="112">
        <f t="shared" ref="S11:S37" si="6">R11*1000</f>
        <v>1714.229597039915</v>
      </c>
      <c r="T11" s="161"/>
      <c r="U11" s="194"/>
      <c r="V11" s="161"/>
      <c r="W11" s="201">
        <v>0.66</v>
      </c>
      <c r="X11" s="195">
        <f t="shared" si="1"/>
        <v>0</v>
      </c>
      <c r="Y11" s="197"/>
      <c r="Z11" s="196">
        <f t="shared" ref="Z11:Z35" si="7">Z$9-X11</f>
        <v>5829.5576861945819</v>
      </c>
    </row>
    <row r="12" spans="1:26" x14ac:dyDescent="0.25">
      <c r="A12" s="115">
        <v>2.86</v>
      </c>
      <c r="B12" s="111">
        <v>6.8063556931414428</v>
      </c>
      <c r="C12" s="112">
        <f t="shared" si="2"/>
        <v>6806.3556931414432</v>
      </c>
      <c r="D12" s="161">
        <f t="shared" si="3"/>
        <v>68.063556931414425</v>
      </c>
      <c r="E12" s="161">
        <v>1</v>
      </c>
      <c r="F12" s="161">
        <f t="shared" si="4"/>
        <v>68.063556931414425</v>
      </c>
      <c r="G12" s="201">
        <v>0.61</v>
      </c>
      <c r="H12" s="195">
        <f t="shared" si="0"/>
        <v>137.7043730541551</v>
      </c>
      <c r="I12" s="197"/>
      <c r="J12" s="196">
        <f t="shared" si="5"/>
        <v>4355.8525665565248</v>
      </c>
      <c r="Q12" s="115">
        <v>2.86</v>
      </c>
      <c r="R12" s="111">
        <v>6.8063556931414428</v>
      </c>
      <c r="S12" s="112">
        <f t="shared" si="6"/>
        <v>6806.3556931414432</v>
      </c>
      <c r="T12" s="161"/>
      <c r="U12" s="194"/>
      <c r="V12" s="161"/>
      <c r="W12" s="201">
        <v>0.66</v>
      </c>
      <c r="X12" s="195">
        <f t="shared" si="1"/>
        <v>0</v>
      </c>
      <c r="Y12" s="197"/>
      <c r="Z12" s="196">
        <f t="shared" si="7"/>
        <v>5829.5576861945819</v>
      </c>
    </row>
    <row r="13" spans="1:26" x14ac:dyDescent="0.25">
      <c r="A13" s="115">
        <v>3.44</v>
      </c>
      <c r="B13" s="111">
        <v>1.2878684899305075</v>
      </c>
      <c r="C13" s="112">
        <f t="shared" si="2"/>
        <v>1287.8684899305076</v>
      </c>
      <c r="D13" s="161">
        <f t="shared" si="3"/>
        <v>12.878684899305075</v>
      </c>
      <c r="E13" s="161">
        <v>1</v>
      </c>
      <c r="F13" s="161">
        <f t="shared" si="4"/>
        <v>12.878684899305075</v>
      </c>
      <c r="G13" s="201">
        <v>0.61</v>
      </c>
      <c r="H13" s="195">
        <f t="shared" si="0"/>
        <v>152.01171622670989</v>
      </c>
      <c r="I13" s="197"/>
      <c r="J13" s="196">
        <f t="shared" si="5"/>
        <v>4341.5452233839706</v>
      </c>
      <c r="Q13" s="115">
        <v>3.44</v>
      </c>
      <c r="R13" s="111">
        <v>1.2878684899305075</v>
      </c>
      <c r="S13" s="112">
        <f t="shared" si="6"/>
        <v>1287.8684899305076</v>
      </c>
      <c r="T13" s="161"/>
      <c r="U13" s="194"/>
      <c r="V13" s="161"/>
      <c r="W13" s="201">
        <v>0.66</v>
      </c>
      <c r="X13" s="195">
        <f t="shared" si="1"/>
        <v>0</v>
      </c>
      <c r="Y13" s="197"/>
      <c r="Z13" s="196">
        <f t="shared" si="7"/>
        <v>5829.5576861945819</v>
      </c>
    </row>
    <row r="14" spans="1:26" x14ac:dyDescent="0.25">
      <c r="A14" s="115">
        <v>4.29</v>
      </c>
      <c r="B14" s="111">
        <v>1.9230422913161842</v>
      </c>
      <c r="C14" s="112">
        <f t="shared" si="2"/>
        <v>1923.0422913161842</v>
      </c>
      <c r="D14" s="161">
        <f t="shared" si="3"/>
        <v>19.230422913161842</v>
      </c>
      <c r="E14" s="161">
        <v>1</v>
      </c>
      <c r="F14" s="161">
        <f t="shared" si="4"/>
        <v>19.230422913161842</v>
      </c>
      <c r="G14" s="201">
        <v>0.61</v>
      </c>
      <c r="H14" s="195">
        <f t="shared" si="0"/>
        <v>183.32057546739955</v>
      </c>
      <c r="I14" s="197"/>
      <c r="J14" s="196">
        <f t="shared" si="5"/>
        <v>4310.2363641432803</v>
      </c>
      <c r="Q14" s="115">
        <v>4.29</v>
      </c>
      <c r="R14" s="111">
        <v>1.9230422913161842</v>
      </c>
      <c r="S14" s="112">
        <f t="shared" si="6"/>
        <v>1923.0422913161842</v>
      </c>
      <c r="T14" s="161"/>
      <c r="U14" s="194"/>
      <c r="V14" s="161"/>
      <c r="W14" s="201">
        <v>0.66</v>
      </c>
      <c r="X14" s="195">
        <f t="shared" si="1"/>
        <v>0</v>
      </c>
      <c r="Y14" s="197"/>
      <c r="Z14" s="196">
        <f t="shared" si="7"/>
        <v>5829.5576861945819</v>
      </c>
    </row>
    <row r="15" spans="1:26" x14ac:dyDescent="0.25">
      <c r="A15" s="115">
        <v>5.13</v>
      </c>
      <c r="B15" s="111">
        <v>0.38842932933979957</v>
      </c>
      <c r="C15" s="112">
        <f t="shared" si="2"/>
        <v>388.42932933979955</v>
      </c>
      <c r="D15" s="161">
        <f t="shared" si="3"/>
        <v>3.8842932933979957</v>
      </c>
      <c r="E15" s="161">
        <v>1</v>
      </c>
      <c r="F15" s="161">
        <f t="shared" si="4"/>
        <v>3.8842932933979957</v>
      </c>
      <c r="G15" s="201">
        <v>0.61</v>
      </c>
      <c r="H15" s="195">
        <f t="shared" si="0"/>
        <v>189.57015478170615</v>
      </c>
      <c r="I15" s="197"/>
      <c r="J15" s="196">
        <f t="shared" si="5"/>
        <v>4303.9867848289741</v>
      </c>
      <c r="Q15" s="115">
        <v>5.13</v>
      </c>
      <c r="R15" s="111">
        <v>0.38842932933979957</v>
      </c>
      <c r="S15" s="112">
        <f t="shared" si="6"/>
        <v>388.42932933979955</v>
      </c>
      <c r="T15" s="161"/>
      <c r="U15" s="194"/>
      <c r="V15" s="161"/>
      <c r="W15" s="201">
        <v>0.66</v>
      </c>
      <c r="X15" s="195">
        <f t="shared" si="1"/>
        <v>0</v>
      </c>
      <c r="Y15" s="197"/>
      <c r="Z15" s="196">
        <f t="shared" si="7"/>
        <v>5829.5576861945819</v>
      </c>
    </row>
    <row r="16" spans="1:26" x14ac:dyDescent="0.25">
      <c r="A16" s="115">
        <v>5.8</v>
      </c>
      <c r="B16" s="111">
        <v>1.1880861152207187</v>
      </c>
      <c r="C16" s="112">
        <f t="shared" si="2"/>
        <v>1188.0861152207187</v>
      </c>
      <c r="D16" s="161">
        <f t="shared" si="3"/>
        <v>11.880861152207187</v>
      </c>
      <c r="E16" s="161">
        <v>1</v>
      </c>
      <c r="F16" s="161">
        <f t="shared" si="4"/>
        <v>11.880861152207187</v>
      </c>
      <c r="G16" s="201">
        <v>0.61</v>
      </c>
      <c r="H16" s="195">
        <f t="shared" si="0"/>
        <v>204.81707775383438</v>
      </c>
      <c r="I16" s="197"/>
      <c r="J16" s="196">
        <f t="shared" si="5"/>
        <v>4288.7398618568459</v>
      </c>
      <c r="Q16" s="115">
        <v>5.8</v>
      </c>
      <c r="R16" s="111">
        <v>1.1880861152207187</v>
      </c>
      <c r="S16" s="112">
        <f t="shared" si="6"/>
        <v>1188.0861152207187</v>
      </c>
      <c r="T16" s="161"/>
      <c r="U16" s="194"/>
      <c r="V16" s="161"/>
      <c r="W16" s="201">
        <v>0.66</v>
      </c>
      <c r="X16" s="195">
        <f t="shared" si="1"/>
        <v>0</v>
      </c>
      <c r="Y16" s="197"/>
      <c r="Z16" s="196">
        <f t="shared" si="7"/>
        <v>5829.5576861945819</v>
      </c>
    </row>
    <row r="17" spans="1:26" x14ac:dyDescent="0.25">
      <c r="A17" s="115">
        <v>6.61</v>
      </c>
      <c r="B17" s="111">
        <v>8.997262414398751</v>
      </c>
      <c r="C17" s="112">
        <f t="shared" si="2"/>
        <v>8997.2624143987505</v>
      </c>
      <c r="D17" s="161">
        <f t="shared" si="3"/>
        <v>89.972624143987503</v>
      </c>
      <c r="E17" s="161">
        <v>1</v>
      </c>
      <c r="F17" s="161">
        <f t="shared" si="4"/>
        <v>89.972624143987503</v>
      </c>
      <c r="G17" s="201">
        <v>0.61</v>
      </c>
      <c r="H17" s="195">
        <f t="shared" si="0"/>
        <v>344.40726482500332</v>
      </c>
      <c r="I17" s="60"/>
      <c r="J17" s="196">
        <f t="shared" si="5"/>
        <v>4149.1496747856772</v>
      </c>
      <c r="Q17" s="115">
        <v>6.61</v>
      </c>
      <c r="R17" s="111">
        <v>8.997262414398751</v>
      </c>
      <c r="S17" s="112">
        <f t="shared" si="6"/>
        <v>8997.2624143987505</v>
      </c>
      <c r="T17" s="161"/>
      <c r="U17" s="194"/>
      <c r="V17" s="161"/>
      <c r="W17" s="201">
        <v>0.66</v>
      </c>
      <c r="X17" s="195">
        <f t="shared" si="1"/>
        <v>0</v>
      </c>
      <c r="Y17" s="60"/>
      <c r="Z17" s="196">
        <f t="shared" si="7"/>
        <v>5829.5576861945819</v>
      </c>
    </row>
    <row r="18" spans="1:26" x14ac:dyDescent="0.25">
      <c r="A18" s="115">
        <v>7.37</v>
      </c>
      <c r="B18" s="111">
        <v>9.1397726175257521</v>
      </c>
      <c r="C18" s="112">
        <f t="shared" si="2"/>
        <v>9139.7726175257521</v>
      </c>
      <c r="D18" s="161">
        <f t="shared" si="3"/>
        <v>91.397726175257517</v>
      </c>
      <c r="E18" s="161">
        <v>1</v>
      </c>
      <c r="F18" s="161">
        <f t="shared" si="4"/>
        <v>91.397726175257517</v>
      </c>
      <c r="G18" s="201">
        <v>0.61</v>
      </c>
      <c r="H18" s="195">
        <f t="shared" si="0"/>
        <v>477.4553004092304</v>
      </c>
      <c r="I18" s="198"/>
      <c r="J18" s="196">
        <f t="shared" si="5"/>
        <v>4016.1016392014499</v>
      </c>
      <c r="Q18" s="115">
        <v>7.37</v>
      </c>
      <c r="R18" s="111">
        <v>9.1397726175257521</v>
      </c>
      <c r="S18" s="112">
        <f t="shared" si="6"/>
        <v>9139.7726175257521</v>
      </c>
      <c r="T18" s="161"/>
      <c r="U18" s="194"/>
      <c r="V18" s="161"/>
      <c r="W18" s="201">
        <v>0.66</v>
      </c>
      <c r="X18" s="195">
        <f t="shared" si="1"/>
        <v>0</v>
      </c>
      <c r="Y18" s="198"/>
      <c r="Z18" s="196">
        <f t="shared" si="7"/>
        <v>5829.5576861945819</v>
      </c>
    </row>
    <row r="19" spans="1:26" x14ac:dyDescent="0.25">
      <c r="A19" s="115">
        <v>8.08</v>
      </c>
      <c r="B19" s="117">
        <v>7.2741567151336044</v>
      </c>
      <c r="C19" s="112">
        <f t="shared" si="2"/>
        <v>7274.1567151336048</v>
      </c>
      <c r="D19" s="161">
        <f t="shared" si="3"/>
        <v>72.741567151336042</v>
      </c>
      <c r="E19" s="161">
        <v>1</v>
      </c>
      <c r="F19" s="161">
        <f t="shared" si="4"/>
        <v>72.741567151336042</v>
      </c>
      <c r="G19" s="201">
        <v>0.61</v>
      </c>
      <c r="H19" s="195">
        <f t="shared" si="0"/>
        <v>576.37903079161538</v>
      </c>
      <c r="I19" s="199"/>
      <c r="J19" s="196">
        <f t="shared" si="5"/>
        <v>3917.1779088190651</v>
      </c>
      <c r="Q19" s="115">
        <v>8.08</v>
      </c>
      <c r="R19" s="117">
        <v>7.2741567151336044</v>
      </c>
      <c r="S19" s="112">
        <f t="shared" si="6"/>
        <v>7274.1567151336048</v>
      </c>
      <c r="T19" s="161"/>
      <c r="U19" s="194"/>
      <c r="V19" s="161"/>
      <c r="W19" s="201">
        <v>0.66</v>
      </c>
      <c r="X19" s="195">
        <f t="shared" si="1"/>
        <v>0</v>
      </c>
      <c r="Y19" s="199"/>
      <c r="Z19" s="196">
        <f t="shared" si="7"/>
        <v>5829.5576861945819</v>
      </c>
    </row>
    <row r="20" spans="1:26" x14ac:dyDescent="0.25">
      <c r="A20" s="115">
        <v>8.8800000000000008</v>
      </c>
      <c r="B20" s="117">
        <v>14.659710848031519</v>
      </c>
      <c r="C20" s="112">
        <f t="shared" si="2"/>
        <v>14659.71084803152</v>
      </c>
      <c r="D20" s="161">
        <f t="shared" si="3"/>
        <v>146.5971084803152</v>
      </c>
      <c r="E20" s="161">
        <v>1</v>
      </c>
      <c r="F20" s="161">
        <f t="shared" si="4"/>
        <v>146.5971084803152</v>
      </c>
      <c r="G20" s="201">
        <v>0.61</v>
      </c>
      <c r="H20" s="195">
        <f t="shared" si="0"/>
        <v>801.01271205817216</v>
      </c>
      <c r="I20" s="197"/>
      <c r="J20" s="196">
        <f t="shared" si="5"/>
        <v>3692.5442275525083</v>
      </c>
      <c r="Q20" s="115">
        <v>8.8800000000000008</v>
      </c>
      <c r="R20" s="117">
        <v>14.659710848031519</v>
      </c>
      <c r="S20" s="112">
        <f t="shared" si="6"/>
        <v>14659.71084803152</v>
      </c>
      <c r="T20" s="161"/>
      <c r="U20" s="194"/>
      <c r="V20" s="161"/>
      <c r="W20" s="201">
        <v>0.66</v>
      </c>
      <c r="X20" s="195">
        <f t="shared" si="1"/>
        <v>0</v>
      </c>
      <c r="Y20" s="197"/>
      <c r="Z20" s="196">
        <f t="shared" si="7"/>
        <v>5829.5576861945819</v>
      </c>
    </row>
    <row r="21" spans="1:26" x14ac:dyDescent="0.25">
      <c r="A21" s="115">
        <v>9.6</v>
      </c>
      <c r="B21" s="117">
        <v>14.29230416512455</v>
      </c>
      <c r="C21" s="112">
        <f t="shared" si="2"/>
        <v>14292.304165124549</v>
      </c>
      <c r="D21" s="161">
        <f t="shared" si="3"/>
        <v>142.92304165124551</v>
      </c>
      <c r="E21" s="161">
        <v>1</v>
      </c>
      <c r="F21" s="161">
        <f t="shared" si="4"/>
        <v>142.92304165124551</v>
      </c>
      <c r="G21" s="201">
        <v>0.61</v>
      </c>
      <c r="H21" s="195">
        <f t="shared" si="0"/>
        <v>998.11616372290473</v>
      </c>
      <c r="I21" s="197"/>
      <c r="J21" s="196">
        <f t="shared" si="5"/>
        <v>3495.4407758877755</v>
      </c>
      <c r="Q21" s="115">
        <v>9.6</v>
      </c>
      <c r="R21" s="117">
        <v>14.29230416512455</v>
      </c>
      <c r="S21" s="112">
        <f t="shared" si="6"/>
        <v>14292.304165124549</v>
      </c>
      <c r="T21" s="161">
        <f t="shared" ref="T21:T35" si="8">R21*10</f>
        <v>142.92304165124551</v>
      </c>
      <c r="U21" s="194">
        <v>0.7</v>
      </c>
      <c r="V21" s="161">
        <f t="shared" ref="V21:V25" si="9">T21*U21</f>
        <v>100.04612915587185</v>
      </c>
      <c r="W21" s="201">
        <v>0.66</v>
      </c>
      <c r="X21" s="195">
        <f t="shared" si="1"/>
        <v>149.28163060509252</v>
      </c>
      <c r="Y21" s="197"/>
      <c r="Z21" s="196">
        <f t="shared" si="7"/>
        <v>5680.2760555894893</v>
      </c>
    </row>
    <row r="22" spans="1:26" x14ac:dyDescent="0.25">
      <c r="A22" s="115">
        <v>11.12</v>
      </c>
      <c r="B22" s="117">
        <v>4.5224405319038015</v>
      </c>
      <c r="C22" s="112">
        <f t="shared" si="2"/>
        <v>4522.4405319038015</v>
      </c>
      <c r="D22" s="161">
        <f t="shared" si="3"/>
        <v>45.224405319038013</v>
      </c>
      <c r="E22" s="161">
        <v>1</v>
      </c>
      <c r="F22" s="161">
        <f t="shared" si="4"/>
        <v>45.224405319038013</v>
      </c>
      <c r="G22" s="201">
        <v>0.61</v>
      </c>
      <c r="H22" s="195">
        <f t="shared" si="0"/>
        <v>1129.7828591639945</v>
      </c>
      <c r="I22" s="197"/>
      <c r="J22" s="196">
        <f t="shared" si="5"/>
        <v>3363.7740804466857</v>
      </c>
      <c r="Q22" s="115">
        <v>11.12</v>
      </c>
      <c r="R22" s="117">
        <v>4.5224405319038015</v>
      </c>
      <c r="S22" s="112">
        <f t="shared" si="6"/>
        <v>4522.4405319038015</v>
      </c>
      <c r="T22" s="161">
        <f t="shared" si="8"/>
        <v>45.224405319038013</v>
      </c>
      <c r="U22" s="194">
        <v>0.7</v>
      </c>
      <c r="V22" s="161">
        <f t="shared" si="9"/>
        <v>31.657083723326608</v>
      </c>
      <c r="W22" s="201">
        <v>0.66</v>
      </c>
      <c r="X22" s="195">
        <f t="shared" si="1"/>
        <v>249.00296387359003</v>
      </c>
      <c r="Y22" s="197"/>
      <c r="Z22" s="196">
        <f t="shared" si="7"/>
        <v>5580.5547223209924</v>
      </c>
    </row>
    <row r="23" spans="1:26" x14ac:dyDescent="0.25">
      <c r="A23" s="115">
        <v>12.54</v>
      </c>
      <c r="B23" s="117">
        <v>9.0114133111448425</v>
      </c>
      <c r="C23" s="112">
        <f t="shared" si="2"/>
        <v>9011.4133111448427</v>
      </c>
      <c r="D23" s="161">
        <f t="shared" si="3"/>
        <v>90.114133111448425</v>
      </c>
      <c r="E23" s="161">
        <v>1</v>
      </c>
      <c r="F23" s="161">
        <f t="shared" si="4"/>
        <v>90.114133111448425</v>
      </c>
      <c r="G23" s="201">
        <v>0.61</v>
      </c>
      <c r="H23" s="195">
        <f t="shared" si="0"/>
        <v>1374.8814061615635</v>
      </c>
      <c r="I23" s="197"/>
      <c r="J23" s="196">
        <f t="shared" si="5"/>
        <v>3118.6755334491168</v>
      </c>
      <c r="Q23" s="115">
        <v>12.54</v>
      </c>
      <c r="R23" s="117">
        <v>9.0114133111448425</v>
      </c>
      <c r="S23" s="112">
        <f t="shared" si="6"/>
        <v>9011.4133111448427</v>
      </c>
      <c r="T23" s="161">
        <f t="shared" si="8"/>
        <v>90.114133111448425</v>
      </c>
      <c r="U23" s="194">
        <v>0.7</v>
      </c>
      <c r="V23" s="161">
        <f t="shared" si="9"/>
        <v>63.07989317801389</v>
      </c>
      <c r="W23" s="201">
        <v>0.66</v>
      </c>
      <c r="X23" s="195">
        <f t="shared" si="1"/>
        <v>434.63497815699475</v>
      </c>
      <c r="Y23" s="197"/>
      <c r="Z23" s="196">
        <f t="shared" si="7"/>
        <v>5394.9227080375877</v>
      </c>
    </row>
    <row r="24" spans="1:26" x14ac:dyDescent="0.25">
      <c r="A24" s="115">
        <v>14.15</v>
      </c>
      <c r="B24" s="117">
        <v>12.53297815250658</v>
      </c>
      <c r="C24" s="112">
        <f t="shared" si="2"/>
        <v>12532.978152506579</v>
      </c>
      <c r="D24" s="161">
        <f t="shared" si="3"/>
        <v>125.3297815250658</v>
      </c>
      <c r="E24" s="161">
        <v>1</v>
      </c>
      <c r="F24" s="161">
        <f t="shared" si="4"/>
        <v>125.3297815250658</v>
      </c>
      <c r="G24" s="201">
        <v>0.61</v>
      </c>
      <c r="H24" s="195">
        <f t="shared" si="0"/>
        <v>1761.3726344498725</v>
      </c>
      <c r="I24" s="197"/>
      <c r="J24" s="196">
        <f t="shared" si="5"/>
        <v>2732.1843051608075</v>
      </c>
      <c r="Q24" s="115">
        <v>14.15</v>
      </c>
      <c r="R24" s="117">
        <v>12.53297815250658</v>
      </c>
      <c r="S24" s="112">
        <f t="shared" si="6"/>
        <v>12532.978152506579</v>
      </c>
      <c r="T24" s="161">
        <f t="shared" si="8"/>
        <v>125.3297815250658</v>
      </c>
      <c r="U24" s="194">
        <v>0.7</v>
      </c>
      <c r="V24" s="161">
        <f t="shared" si="9"/>
        <v>87.730847067546051</v>
      </c>
      <c r="W24" s="201">
        <v>0.66</v>
      </c>
      <c r="X24" s="195">
        <f t="shared" si="1"/>
        <v>727.35456417207479</v>
      </c>
      <c r="Y24" s="197"/>
      <c r="Z24" s="196">
        <f t="shared" si="7"/>
        <v>5102.2031220225072</v>
      </c>
    </row>
    <row r="25" spans="1:26" x14ac:dyDescent="0.25">
      <c r="A25" s="115">
        <v>15.8</v>
      </c>
      <c r="B25" s="117">
        <v>13.430539879503524</v>
      </c>
      <c r="C25" s="112">
        <f t="shared" si="2"/>
        <v>13430.539879503523</v>
      </c>
      <c r="D25" s="161">
        <f t="shared" si="3"/>
        <v>134.30539879503525</v>
      </c>
      <c r="E25" s="161">
        <v>1</v>
      </c>
      <c r="F25" s="161">
        <f t="shared" si="4"/>
        <v>134.30539879503525</v>
      </c>
      <c r="G25" s="201">
        <v>0.61</v>
      </c>
      <c r="H25" s="195">
        <f t="shared" si="0"/>
        <v>2185.8327598556898</v>
      </c>
      <c r="I25" s="197"/>
      <c r="J25" s="196">
        <f t="shared" si="5"/>
        <v>2307.7241797549905</v>
      </c>
      <c r="Q25" s="115">
        <v>15.8</v>
      </c>
      <c r="R25" s="117">
        <v>13.430539879503524</v>
      </c>
      <c r="S25" s="112">
        <f t="shared" si="6"/>
        <v>13430.539879503523</v>
      </c>
      <c r="T25" s="161">
        <f t="shared" si="8"/>
        <v>134.30539879503525</v>
      </c>
      <c r="U25" s="194">
        <v>0.7</v>
      </c>
      <c r="V25" s="161">
        <f t="shared" si="9"/>
        <v>94.013779156524663</v>
      </c>
      <c r="W25" s="201">
        <v>0.66</v>
      </c>
      <c r="X25" s="195">
        <f t="shared" si="1"/>
        <v>1048.8309214466447</v>
      </c>
      <c r="Y25" s="197"/>
      <c r="Z25" s="196">
        <f t="shared" si="7"/>
        <v>4780.7267647479375</v>
      </c>
    </row>
    <row r="26" spans="1:26" x14ac:dyDescent="0.25">
      <c r="A26" s="162">
        <v>17.3</v>
      </c>
      <c r="B26" s="117">
        <v>11.008461602498276</v>
      </c>
      <c r="C26" s="112">
        <f t="shared" si="2"/>
        <v>11008.461602498275</v>
      </c>
      <c r="D26" s="161">
        <f t="shared" si="3"/>
        <v>110.08461602498275</v>
      </c>
      <c r="E26" s="161">
        <v>1</v>
      </c>
      <c r="F26" s="161">
        <f>D26*E26</f>
        <v>110.08461602498275</v>
      </c>
      <c r="G26" s="201">
        <v>0.61</v>
      </c>
      <c r="H26" s="195">
        <f t="shared" si="0"/>
        <v>2502.1168701570678</v>
      </c>
      <c r="I26" s="200">
        <f>0.7854*(G26^2)*I28*(0.45+(0.05*LOG(A26/G26)))</f>
        <v>1991.4400694536128</v>
      </c>
      <c r="J26" s="196">
        <f t="shared" si="5"/>
        <v>1991.4400694536125</v>
      </c>
      <c r="Q26" s="115">
        <v>17.3</v>
      </c>
      <c r="R26" s="117">
        <v>11.008461602498276</v>
      </c>
      <c r="S26" s="112">
        <f t="shared" si="6"/>
        <v>11008.461602498275</v>
      </c>
      <c r="T26" s="161">
        <f t="shared" si="8"/>
        <v>110.08461602498275</v>
      </c>
      <c r="U26" s="194">
        <v>0.7</v>
      </c>
      <c r="V26" s="161">
        <f>T26*U26</f>
        <v>77.05923121748792</v>
      </c>
      <c r="W26" s="201">
        <v>0.66</v>
      </c>
      <c r="X26" s="195">
        <f t="shared" si="1"/>
        <v>1288.3772476093277</v>
      </c>
      <c r="Y26" s="200"/>
      <c r="Z26" s="196">
        <f t="shared" si="7"/>
        <v>4541.1804385852538</v>
      </c>
    </row>
    <row r="27" spans="1:26" x14ac:dyDescent="0.25">
      <c r="A27" s="115">
        <v>18.71</v>
      </c>
      <c r="B27" s="117">
        <v>16.176500174842289</v>
      </c>
      <c r="C27" s="112">
        <f t="shared" si="2"/>
        <v>16176.500174842289</v>
      </c>
      <c r="D27" s="161"/>
      <c r="E27" s="194"/>
      <c r="F27" s="194"/>
      <c r="G27" s="194"/>
      <c r="H27" s="195"/>
      <c r="I27" s="198"/>
      <c r="J27" s="196"/>
      <c r="Q27" s="115">
        <v>18.71</v>
      </c>
      <c r="R27" s="117">
        <v>16.176500174842289</v>
      </c>
      <c r="S27" s="112">
        <f t="shared" si="6"/>
        <v>16176.500174842289</v>
      </c>
      <c r="T27" s="161">
        <f t="shared" si="8"/>
        <v>161.76500174842289</v>
      </c>
      <c r="U27" s="194">
        <v>0.7</v>
      </c>
      <c r="V27" s="161">
        <f t="shared" ref="V27:V35" si="10">T27*U27</f>
        <v>113.23550122389601</v>
      </c>
      <c r="W27" s="201">
        <v>0.66</v>
      </c>
      <c r="X27" s="195">
        <f t="shared" ref="X27:X35" si="11">3.14*W27*(Q27-Q26)*V27+X26</f>
        <v>1619.2608939676547</v>
      </c>
      <c r="Y27" s="198"/>
      <c r="Z27" s="196">
        <f t="shared" si="7"/>
        <v>4210.2967922269272</v>
      </c>
    </row>
    <row r="28" spans="1:26" x14ac:dyDescent="0.25">
      <c r="A28" s="115">
        <v>20.09</v>
      </c>
      <c r="B28" s="117">
        <v>16.069283354447148</v>
      </c>
      <c r="C28" s="112">
        <f t="shared" si="2"/>
        <v>16069.283354447147</v>
      </c>
      <c r="D28" s="161"/>
      <c r="E28" s="194"/>
      <c r="F28" s="194"/>
      <c r="G28" s="194"/>
      <c r="H28" s="195"/>
      <c r="I28" s="199">
        <f>AVERAGE(C23:C28)</f>
        <v>13038.196079157109</v>
      </c>
      <c r="J28" s="196"/>
      <c r="Q28" s="115">
        <v>20.09</v>
      </c>
      <c r="R28" s="117">
        <v>16.069283354447148</v>
      </c>
      <c r="S28" s="112">
        <f t="shared" si="6"/>
        <v>16069.283354447147</v>
      </c>
      <c r="T28" s="161">
        <f t="shared" si="8"/>
        <v>160.69283354447148</v>
      </c>
      <c r="U28" s="194">
        <v>0.7</v>
      </c>
      <c r="V28" s="161">
        <f t="shared" si="10"/>
        <v>112.48498348113003</v>
      </c>
      <c r="W28" s="201">
        <v>0.66</v>
      </c>
      <c r="X28" s="195">
        <f t="shared" si="11"/>
        <v>1940.95804804514</v>
      </c>
      <c r="Y28" s="199"/>
      <c r="Z28" s="196">
        <f t="shared" si="7"/>
        <v>3888.5996381494419</v>
      </c>
    </row>
    <row r="29" spans="1:26" x14ac:dyDescent="0.25">
      <c r="A29" s="115">
        <v>21.7</v>
      </c>
      <c r="B29" s="117">
        <v>10.268618999833093</v>
      </c>
      <c r="C29" s="112">
        <f t="shared" si="2"/>
        <v>10268.618999833092</v>
      </c>
      <c r="D29" s="161"/>
      <c r="E29" s="194"/>
      <c r="F29" s="194"/>
      <c r="G29" s="194"/>
      <c r="H29" s="195"/>
      <c r="I29" s="197"/>
      <c r="J29" s="196"/>
      <c r="Q29" s="115">
        <v>21.7</v>
      </c>
      <c r="R29" s="117">
        <v>10.268618999833093</v>
      </c>
      <c r="S29" s="112">
        <f t="shared" si="6"/>
        <v>10268.618999833092</v>
      </c>
      <c r="T29" s="161">
        <f t="shared" si="8"/>
        <v>102.68618999833093</v>
      </c>
      <c r="U29" s="194">
        <v>0.7</v>
      </c>
      <c r="V29" s="161">
        <f t="shared" si="10"/>
        <v>71.880332998831648</v>
      </c>
      <c r="W29" s="201">
        <v>0.66</v>
      </c>
      <c r="X29" s="195">
        <f t="shared" si="11"/>
        <v>2180.7913794370538</v>
      </c>
      <c r="Y29" s="197"/>
      <c r="Z29" s="196">
        <f t="shared" si="7"/>
        <v>3648.7663067575281</v>
      </c>
    </row>
    <row r="30" spans="1:26" x14ac:dyDescent="0.25">
      <c r="A30" s="119">
        <v>23.17</v>
      </c>
      <c r="B30" s="120">
        <v>12.760872381828836</v>
      </c>
      <c r="C30" s="112">
        <f t="shared" si="2"/>
        <v>12760.872381828836</v>
      </c>
      <c r="D30" s="161"/>
      <c r="E30" s="194"/>
      <c r="F30" s="194"/>
      <c r="G30" s="194"/>
      <c r="H30" s="195"/>
      <c r="I30" s="197"/>
      <c r="J30" s="196"/>
      <c r="Q30" s="119">
        <v>23.17</v>
      </c>
      <c r="R30" s="120">
        <v>12.760872381828836</v>
      </c>
      <c r="S30" s="112">
        <f t="shared" si="6"/>
        <v>12760.872381828836</v>
      </c>
      <c r="T30" s="161">
        <f t="shared" si="8"/>
        <v>127.60872381828835</v>
      </c>
      <c r="U30" s="194">
        <v>0.7</v>
      </c>
      <c r="V30" s="161">
        <f t="shared" si="10"/>
        <v>89.326106672801842</v>
      </c>
      <c r="W30" s="201">
        <v>0.66</v>
      </c>
      <c r="X30" s="195">
        <f t="shared" si="11"/>
        <v>2452.9169319360644</v>
      </c>
      <c r="Y30" s="197"/>
      <c r="Z30" s="196">
        <f t="shared" si="7"/>
        <v>3376.6407542585175</v>
      </c>
    </row>
    <row r="31" spans="1:26" x14ac:dyDescent="0.25">
      <c r="A31" s="119">
        <v>24.82</v>
      </c>
      <c r="B31" s="120">
        <v>7.9419413903558906</v>
      </c>
      <c r="C31" s="112">
        <f t="shared" si="2"/>
        <v>7941.9413903558907</v>
      </c>
      <c r="D31" s="161"/>
      <c r="E31" s="194"/>
      <c r="F31" s="194"/>
      <c r="G31" s="194"/>
      <c r="H31" s="195"/>
      <c r="I31" s="203"/>
      <c r="J31" s="196"/>
      <c r="Q31" s="119">
        <v>24.82</v>
      </c>
      <c r="R31" s="120">
        <v>7.9419413903558906</v>
      </c>
      <c r="S31" s="112">
        <f t="shared" si="6"/>
        <v>7941.9413903558907</v>
      </c>
      <c r="T31" s="161">
        <f t="shared" si="8"/>
        <v>79.419413903558905</v>
      </c>
      <c r="U31" s="194">
        <v>0.7</v>
      </c>
      <c r="V31" s="161">
        <f t="shared" si="10"/>
        <v>55.593589732491232</v>
      </c>
      <c r="W31" s="201">
        <v>0.66</v>
      </c>
      <c r="X31" s="195">
        <f t="shared" si="11"/>
        <v>2643.0169882827286</v>
      </c>
      <c r="Y31" s="203"/>
      <c r="Z31" s="196">
        <f t="shared" si="7"/>
        <v>3186.5406979118534</v>
      </c>
    </row>
    <row r="32" spans="1:26" x14ac:dyDescent="0.25">
      <c r="A32" s="119">
        <v>26.29</v>
      </c>
      <c r="B32" s="120">
        <v>13.76972571092691</v>
      </c>
      <c r="C32" s="112">
        <f t="shared" si="2"/>
        <v>13769.72571092691</v>
      </c>
      <c r="D32" s="161"/>
      <c r="E32" s="194"/>
      <c r="F32" s="194"/>
      <c r="G32" s="194"/>
      <c r="H32" s="195"/>
      <c r="I32" s="203"/>
      <c r="J32" s="196"/>
      <c r="Q32" s="119">
        <v>26.29</v>
      </c>
      <c r="R32" s="120">
        <v>13.76972571092691</v>
      </c>
      <c r="S32" s="112">
        <f t="shared" si="6"/>
        <v>13769.72571092691</v>
      </c>
      <c r="T32" s="161">
        <f t="shared" si="8"/>
        <v>137.69725710926909</v>
      </c>
      <c r="U32" s="194">
        <v>0.7</v>
      </c>
      <c r="V32" s="161">
        <f t="shared" si="10"/>
        <v>96.388079976488356</v>
      </c>
      <c r="W32" s="201">
        <v>0.66</v>
      </c>
      <c r="X32" s="195">
        <f t="shared" si="11"/>
        <v>2936.6563339893419</v>
      </c>
      <c r="Y32" s="203"/>
      <c r="Z32" s="196">
        <f t="shared" si="7"/>
        <v>2892.9013522052401</v>
      </c>
    </row>
    <row r="33" spans="1:26" x14ac:dyDescent="0.25">
      <c r="A33" s="119">
        <v>27.86</v>
      </c>
      <c r="B33" s="120">
        <v>13.716572562342465</v>
      </c>
      <c r="C33" s="112">
        <f t="shared" si="2"/>
        <v>13716.572562342466</v>
      </c>
      <c r="D33" s="161"/>
      <c r="E33" s="194"/>
      <c r="F33" s="194"/>
      <c r="G33" s="194"/>
      <c r="H33" s="195"/>
      <c r="I33" s="197"/>
      <c r="J33" s="196"/>
      <c r="Q33" s="119">
        <v>27.86</v>
      </c>
      <c r="R33" s="120">
        <v>13.716572562342465</v>
      </c>
      <c r="S33" s="112">
        <f t="shared" si="6"/>
        <v>13716.572562342466</v>
      </c>
      <c r="T33" s="161">
        <f t="shared" si="8"/>
        <v>137.16572562342466</v>
      </c>
      <c r="U33" s="194">
        <v>0.7</v>
      </c>
      <c r="V33" s="161">
        <f t="shared" si="10"/>
        <v>96.016007936397259</v>
      </c>
      <c r="W33" s="201">
        <v>0.66</v>
      </c>
      <c r="X33" s="195">
        <f t="shared" si="11"/>
        <v>3249.0605464997439</v>
      </c>
      <c r="Y33" s="197"/>
      <c r="Z33" s="196">
        <f t="shared" si="7"/>
        <v>2580.4971396948381</v>
      </c>
    </row>
    <row r="34" spans="1:26" x14ac:dyDescent="0.25">
      <c r="A34" s="119">
        <v>29.29</v>
      </c>
      <c r="B34" s="120">
        <v>20.508176891525896</v>
      </c>
      <c r="C34" s="112">
        <f t="shared" si="2"/>
        <v>20508.176891525894</v>
      </c>
      <c r="D34" s="161"/>
      <c r="E34" s="194"/>
      <c r="F34" s="194"/>
      <c r="G34" s="194"/>
      <c r="H34" s="195"/>
      <c r="I34" s="197"/>
      <c r="J34" s="196"/>
      <c r="Q34" s="119">
        <v>29.29</v>
      </c>
      <c r="R34" s="120">
        <v>20.508176891525896</v>
      </c>
      <c r="S34" s="112">
        <f t="shared" si="6"/>
        <v>20508.176891525894</v>
      </c>
      <c r="T34" s="161">
        <f t="shared" si="8"/>
        <v>205.08176891525895</v>
      </c>
      <c r="U34" s="194">
        <v>0.7</v>
      </c>
      <c r="V34" s="161">
        <f t="shared" si="10"/>
        <v>143.55723824068124</v>
      </c>
      <c r="W34" s="201">
        <v>0.66</v>
      </c>
      <c r="X34" s="195">
        <f t="shared" si="11"/>
        <v>3674.4970158576261</v>
      </c>
      <c r="Y34" s="197"/>
      <c r="Z34" s="196">
        <f t="shared" si="7"/>
        <v>2155.0606703369558</v>
      </c>
    </row>
    <row r="35" spans="1:26" x14ac:dyDescent="0.25">
      <c r="A35" s="119">
        <v>30.94</v>
      </c>
      <c r="B35" s="120">
        <v>3.31367673085429</v>
      </c>
      <c r="C35" s="112">
        <f t="shared" si="2"/>
        <v>3313.6767308542899</v>
      </c>
      <c r="D35" s="161"/>
      <c r="E35" s="194"/>
      <c r="F35" s="194"/>
      <c r="G35" s="194"/>
      <c r="H35" s="195"/>
      <c r="I35" s="197"/>
      <c r="J35" s="196"/>
      <c r="Q35" s="220">
        <v>30.94</v>
      </c>
      <c r="R35" s="120">
        <v>3.31367673085429</v>
      </c>
      <c r="S35" s="112">
        <f t="shared" si="6"/>
        <v>3313.6767308542899</v>
      </c>
      <c r="T35" s="161">
        <f t="shared" si="8"/>
        <v>33.1367673085429</v>
      </c>
      <c r="U35" s="194">
        <v>0.7</v>
      </c>
      <c r="V35" s="161">
        <f t="shared" si="10"/>
        <v>23.19573711598003</v>
      </c>
      <c r="W35" s="201">
        <v>0.66</v>
      </c>
      <c r="X35" s="221">
        <f t="shared" si="11"/>
        <v>3753.8139110962352</v>
      </c>
      <c r="Y35" s="200">
        <f>0.7854*(W35^2)*Y37*(0.3+(0.05*LOG(Q35/W35)))</f>
        <v>2075.7437750983468</v>
      </c>
      <c r="Z35" s="196">
        <f t="shared" si="7"/>
        <v>2075.7437750983468</v>
      </c>
    </row>
    <row r="36" spans="1:26" x14ac:dyDescent="0.25">
      <c r="A36" s="119">
        <v>32.28</v>
      </c>
      <c r="B36" s="120">
        <v>13.846742701313726</v>
      </c>
      <c r="C36" s="112">
        <f t="shared" si="2"/>
        <v>13846.742701313726</v>
      </c>
      <c r="D36" s="161"/>
      <c r="E36" s="194"/>
      <c r="F36" s="194"/>
      <c r="G36" s="194"/>
      <c r="H36" s="195"/>
      <c r="I36" s="197"/>
      <c r="J36" s="196"/>
      <c r="Q36" s="119">
        <v>32.28</v>
      </c>
      <c r="R36" s="120">
        <v>13.846742701313726</v>
      </c>
      <c r="S36" s="112">
        <f t="shared" si="6"/>
        <v>13846.742701313726</v>
      </c>
      <c r="T36" s="161"/>
      <c r="U36" s="194"/>
      <c r="V36" s="194"/>
      <c r="W36" s="194"/>
      <c r="X36" s="195"/>
      <c r="Y36" s="198"/>
      <c r="Z36" s="196"/>
    </row>
    <row r="37" spans="1:26" x14ac:dyDescent="0.25">
      <c r="A37" s="119">
        <v>33.93</v>
      </c>
      <c r="B37" s="120">
        <v>29.758078377243482</v>
      </c>
      <c r="C37" s="112">
        <f t="shared" si="2"/>
        <v>29758.078377243481</v>
      </c>
      <c r="D37" s="161"/>
      <c r="E37" s="194"/>
      <c r="F37" s="194"/>
      <c r="G37" s="194"/>
      <c r="H37" s="195"/>
      <c r="I37" s="197"/>
      <c r="J37" s="196"/>
      <c r="Q37" s="119">
        <v>33.93</v>
      </c>
      <c r="R37" s="120">
        <v>29.758078377243482</v>
      </c>
      <c r="S37" s="112">
        <f t="shared" si="6"/>
        <v>29758.078377243481</v>
      </c>
      <c r="T37" s="161"/>
      <c r="U37" s="194"/>
      <c r="V37" s="194"/>
      <c r="W37" s="194"/>
      <c r="X37" s="195"/>
      <c r="Y37" s="199">
        <f>AVERAGE(S32:S37)</f>
        <v>15818.828829034463</v>
      </c>
      <c r="Z37" s="19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4B66F-49A3-4B5E-88AE-E32ED9A693C6}">
  <dimension ref="A2:BF2376"/>
  <sheetViews>
    <sheetView zoomScale="97" workbookViewId="0">
      <selection activeCell="AP33" sqref="AP33"/>
    </sheetView>
  </sheetViews>
  <sheetFormatPr defaultRowHeight="15" x14ac:dyDescent="0.25"/>
  <cols>
    <col min="1" max="15" width="9.140625" style="177"/>
    <col min="16" max="16" width="10.5703125" style="177" bestFit="1" customWidth="1"/>
    <col min="17" max="24" width="9.140625" style="177"/>
    <col min="25" max="25" width="10.140625" style="177" bestFit="1" customWidth="1"/>
    <col min="26" max="27" width="9.140625" style="177"/>
    <col min="28" max="29" width="9.140625" style="153"/>
    <col min="30" max="32" width="9.140625" style="177"/>
    <col min="33" max="33" width="10.140625" style="177" bestFit="1" customWidth="1"/>
    <col min="34" max="35" width="9.140625" style="177"/>
    <col min="36" max="36" width="9.140625" style="153"/>
    <col min="38" max="40" width="9.140625" style="177"/>
    <col min="41" max="41" width="10.140625" style="177" bestFit="1" customWidth="1"/>
    <col min="42" max="43" width="9.140625" style="177"/>
    <col min="44" max="44" width="9.140625" style="153"/>
    <col min="46" max="48" width="9.140625" style="177"/>
    <col min="49" max="49" width="10.140625" style="177" bestFit="1" customWidth="1"/>
    <col min="50" max="51" width="9.140625" style="177"/>
    <col min="52" max="52" width="9.140625" style="153"/>
    <col min="54" max="54" width="10" style="153" bestFit="1" customWidth="1"/>
    <col min="55" max="55" width="9.140625" style="153"/>
    <col min="56" max="56" width="11.140625" style="153" bestFit="1" customWidth="1"/>
    <col min="57" max="57" width="11.5703125" style="153" bestFit="1" customWidth="1"/>
    <col min="58" max="58" width="13.140625" style="153" bestFit="1" customWidth="1"/>
  </cols>
  <sheetData>
    <row r="2" spans="12:58" ht="15.75" x14ac:dyDescent="0.25">
      <c r="M2" s="178" t="s">
        <v>204</v>
      </c>
      <c r="W2" s="179" t="s">
        <v>284</v>
      </c>
      <c r="AE2" s="179" t="s">
        <v>285</v>
      </c>
      <c r="AM2" s="179" t="s">
        <v>286</v>
      </c>
      <c r="AU2" s="179" t="s">
        <v>287</v>
      </c>
      <c r="BC2" s="171" t="s">
        <v>254</v>
      </c>
      <c r="BD2" s="171"/>
    </row>
    <row r="4" spans="12:58" ht="18.75" x14ac:dyDescent="0.35">
      <c r="L4" s="140" t="s">
        <v>22</v>
      </c>
      <c r="M4" s="140" t="s">
        <v>275</v>
      </c>
      <c r="O4" s="140" t="s">
        <v>258</v>
      </c>
      <c r="P4" s="140" t="s">
        <v>268</v>
      </c>
      <c r="Q4" s="140" t="s">
        <v>147</v>
      </c>
      <c r="R4" s="140" t="s">
        <v>167</v>
      </c>
      <c r="S4" s="140" t="s">
        <v>170</v>
      </c>
      <c r="V4" s="140" t="s">
        <v>22</v>
      </c>
      <c r="W4" s="140" t="s">
        <v>276</v>
      </c>
      <c r="X4" s="140" t="s">
        <v>258</v>
      </c>
      <c r="Y4" s="140" t="s">
        <v>268</v>
      </c>
      <c r="Z4" s="140" t="s">
        <v>147</v>
      </c>
      <c r="AA4" s="140" t="s">
        <v>167</v>
      </c>
      <c r="AB4" s="140" t="s">
        <v>170</v>
      </c>
      <c r="AC4" s="177"/>
      <c r="AD4" s="140" t="s">
        <v>22</v>
      </c>
      <c r="AE4" s="140" t="s">
        <v>276</v>
      </c>
      <c r="AF4" s="140" t="s">
        <v>258</v>
      </c>
      <c r="AG4" s="140" t="s">
        <v>268</v>
      </c>
      <c r="AH4" s="140" t="s">
        <v>147</v>
      </c>
      <c r="AI4" s="140" t="s">
        <v>167</v>
      </c>
      <c r="AJ4" s="140" t="s">
        <v>170</v>
      </c>
      <c r="AL4" s="140" t="s">
        <v>22</v>
      </c>
      <c r="AM4" s="140" t="s">
        <v>276</v>
      </c>
      <c r="AN4" s="140" t="s">
        <v>258</v>
      </c>
      <c r="AO4" s="140" t="s">
        <v>268</v>
      </c>
      <c r="AP4" s="140" t="s">
        <v>147</v>
      </c>
      <c r="AQ4" s="140" t="s">
        <v>167</v>
      </c>
      <c r="AR4" s="140" t="s">
        <v>170</v>
      </c>
      <c r="AT4" s="140" t="s">
        <v>22</v>
      </c>
      <c r="AU4" s="140" t="s">
        <v>276</v>
      </c>
      <c r="AV4" s="140" t="s">
        <v>258</v>
      </c>
      <c r="AW4" s="140" t="s">
        <v>268</v>
      </c>
      <c r="AX4" s="140" t="s">
        <v>147</v>
      </c>
      <c r="AY4" s="140" t="s">
        <v>167</v>
      </c>
      <c r="AZ4" s="140" t="s">
        <v>170</v>
      </c>
      <c r="BB4" s="171" t="s">
        <v>49</v>
      </c>
      <c r="BC4" s="165" t="s">
        <v>252</v>
      </c>
      <c r="BD4" s="167" t="s">
        <v>253</v>
      </c>
      <c r="BE4" s="168" t="s">
        <v>2</v>
      </c>
      <c r="BF4" s="164" t="s">
        <v>251</v>
      </c>
    </row>
    <row r="5" spans="12:58" x14ac:dyDescent="0.25">
      <c r="L5" s="140"/>
      <c r="M5" s="140"/>
      <c r="O5" s="140" t="s">
        <v>259</v>
      </c>
      <c r="P5" s="140" t="s">
        <v>259</v>
      </c>
      <c r="Q5" s="140" t="s">
        <v>200</v>
      </c>
      <c r="R5" s="140" t="s">
        <v>200</v>
      </c>
      <c r="S5" s="140" t="s">
        <v>200</v>
      </c>
      <c r="X5" s="140" t="s">
        <v>259</v>
      </c>
      <c r="Y5" s="140" t="s">
        <v>259</v>
      </c>
      <c r="Z5" s="140" t="s">
        <v>200</v>
      </c>
      <c r="AA5" s="140" t="s">
        <v>200</v>
      </c>
      <c r="AB5" s="140" t="s">
        <v>200</v>
      </c>
      <c r="AC5" s="177"/>
      <c r="AF5" s="140" t="s">
        <v>259</v>
      </c>
      <c r="AG5" s="140" t="s">
        <v>259</v>
      </c>
      <c r="AH5" s="140" t="s">
        <v>200</v>
      </c>
      <c r="AI5" s="140" t="s">
        <v>200</v>
      </c>
      <c r="AJ5" s="140" t="s">
        <v>200</v>
      </c>
      <c r="AN5" s="140" t="s">
        <v>259</v>
      </c>
      <c r="AO5" s="140" t="s">
        <v>259</v>
      </c>
      <c r="AP5" s="140" t="s">
        <v>200</v>
      </c>
      <c r="AQ5" s="140" t="s">
        <v>200</v>
      </c>
      <c r="AR5" s="140" t="s">
        <v>200</v>
      </c>
      <c r="AV5" s="140" t="s">
        <v>259</v>
      </c>
      <c r="AW5" s="140" t="s">
        <v>259</v>
      </c>
      <c r="AX5" s="140" t="s">
        <v>200</v>
      </c>
      <c r="AY5" s="140" t="s">
        <v>200</v>
      </c>
      <c r="AZ5" s="140" t="s">
        <v>200</v>
      </c>
    </row>
    <row r="6" spans="12:58" x14ac:dyDescent="0.25">
      <c r="L6" s="140">
        <v>0</v>
      </c>
      <c r="M6" s="140"/>
      <c r="S6" s="180">
        <f>Q23+R23</f>
        <v>5397.8718156960813</v>
      </c>
      <c r="V6" s="140">
        <v>0</v>
      </c>
      <c r="W6" s="140"/>
      <c r="X6" s="140"/>
      <c r="Y6" s="140"/>
      <c r="Z6" s="140"/>
      <c r="AA6" s="140"/>
      <c r="AB6" s="180">
        <f>Z23+AA23</f>
        <v>5258.126768047623</v>
      </c>
      <c r="AD6" s="140">
        <v>0</v>
      </c>
      <c r="AE6" s="140"/>
      <c r="AF6" s="140"/>
      <c r="AG6" s="140"/>
      <c r="AH6" s="140"/>
      <c r="AI6" s="140"/>
      <c r="AJ6" s="180">
        <f>AH23+AI23</f>
        <v>7338.0803157619112</v>
      </c>
      <c r="AL6" s="140">
        <v>0</v>
      </c>
      <c r="AM6" s="140"/>
      <c r="AN6" s="140"/>
      <c r="AO6" s="140"/>
      <c r="AP6" s="140"/>
      <c r="AQ6" s="140"/>
      <c r="AR6" s="180">
        <f>AP23+AQ23</f>
        <v>5774.3614691428611</v>
      </c>
      <c r="AT6" s="140">
        <v>0</v>
      </c>
      <c r="AU6" s="140"/>
      <c r="AV6" s="140"/>
      <c r="AW6" s="140"/>
      <c r="AX6" s="140"/>
      <c r="AY6" s="140"/>
      <c r="AZ6" s="180">
        <f>AX23+AY23</f>
        <v>6724.6688326666717</v>
      </c>
      <c r="BB6" s="46">
        <v>1.34</v>
      </c>
      <c r="BC6" s="166">
        <v>3</v>
      </c>
      <c r="BD6" s="170">
        <v>4</v>
      </c>
      <c r="BE6" s="169">
        <v>3</v>
      </c>
      <c r="BF6" s="163">
        <v>3</v>
      </c>
    </row>
    <row r="7" spans="12:58" x14ac:dyDescent="0.25">
      <c r="L7" s="44">
        <v>1.33928571428571</v>
      </c>
      <c r="M7" s="45">
        <v>1.54904735331634</v>
      </c>
      <c r="O7" s="180">
        <f>((M7/3)+1)*10</f>
        <v>15.163491177721134</v>
      </c>
      <c r="P7" s="180">
        <f>O7*1</f>
        <v>15.163491177721134</v>
      </c>
      <c r="Q7" s="180">
        <f>3.14*0.61*P7+Q6</f>
        <v>29.044151001807059</v>
      </c>
      <c r="S7" s="180">
        <f>S$6-Q7</f>
        <v>5368.8276646942741</v>
      </c>
      <c r="V7" s="115">
        <v>1.33928571428571</v>
      </c>
      <c r="W7" s="180">
        <v>4</v>
      </c>
      <c r="X7" s="180">
        <f t="shared" ref="X7:X23" si="0">((W7/3)+1)*10</f>
        <v>23.333333333333329</v>
      </c>
      <c r="Y7" s="180">
        <f>X7*1</f>
        <v>23.333333333333329</v>
      </c>
      <c r="Z7" s="180">
        <f>3.14*0.61*Y7*(V7-V6)+Z6</f>
        <v>59.856249999999797</v>
      </c>
      <c r="AA7" s="140"/>
      <c r="AB7" s="180">
        <f>AB$6-Z7</f>
        <v>5198.2705180476232</v>
      </c>
      <c r="AD7" s="115">
        <v>1.33928571428571</v>
      </c>
      <c r="AE7" s="180">
        <v>3</v>
      </c>
      <c r="AF7" s="180">
        <f t="shared" ref="AF7:AF23" si="1">((AE7/3)+1)*10</f>
        <v>20</v>
      </c>
      <c r="AG7" s="180">
        <f>AF7*1</f>
        <v>20</v>
      </c>
      <c r="AH7" s="180">
        <f>3.14*0.61*AG7*(AD7-AD6)+AH6</f>
        <v>51.305357142856977</v>
      </c>
      <c r="AI7" s="140"/>
      <c r="AJ7" s="180">
        <f>AJ$6-AH7</f>
        <v>7286.7749586190539</v>
      </c>
      <c r="AL7" s="115">
        <v>1.33928571428571</v>
      </c>
      <c r="AM7" s="180">
        <v>3</v>
      </c>
      <c r="AN7" s="180">
        <f t="shared" ref="AN7:AN23" si="2">((AM7/3)+1)*10</f>
        <v>20</v>
      </c>
      <c r="AO7" s="180">
        <f>AN7*1</f>
        <v>20</v>
      </c>
      <c r="AP7" s="180">
        <f>3.14*0.61*AO7*(AL7-AL6)+AP6</f>
        <v>51.305357142856977</v>
      </c>
      <c r="AQ7" s="140"/>
      <c r="AR7" s="180">
        <f>AR$6-AP7</f>
        <v>5723.0561120000038</v>
      </c>
      <c r="AT7" s="115">
        <v>1.33928571428571</v>
      </c>
      <c r="AU7" s="180">
        <v>3</v>
      </c>
      <c r="AV7" s="180">
        <f t="shared" ref="AV7:AV23" si="3">((AU7/3)+1)*10</f>
        <v>20</v>
      </c>
      <c r="AW7" s="180">
        <f>AV7*1</f>
        <v>20</v>
      </c>
      <c r="AX7" s="180">
        <f>3.14*0.61*AW7*(AT7-AT6)+AX6</f>
        <v>51.305357142856977</v>
      </c>
      <c r="AY7" s="140"/>
      <c r="AZ7" s="180">
        <f>AZ$6-AX7</f>
        <v>6673.3634755238145</v>
      </c>
      <c r="BB7" s="46">
        <v>2.19</v>
      </c>
      <c r="BC7" s="166">
        <v>7</v>
      </c>
      <c r="BD7" s="170">
        <v>7</v>
      </c>
      <c r="BE7" s="169">
        <v>6</v>
      </c>
      <c r="BF7" s="163">
        <v>6</v>
      </c>
    </row>
    <row r="8" spans="12:58" x14ac:dyDescent="0.25">
      <c r="L8" s="44">
        <v>2.1875</v>
      </c>
      <c r="M8" s="45">
        <v>3.4927056760204001</v>
      </c>
      <c r="O8" s="180">
        <f t="shared" ref="O8:O23" si="4">((M8/3)+1)*10</f>
        <v>21.642352253401334</v>
      </c>
      <c r="P8" s="180">
        <f t="shared" ref="P8:P23" si="5">O8*1</f>
        <v>21.642352253401334</v>
      </c>
      <c r="Q8" s="180">
        <f t="shared" ref="Q8:Q23" si="6">3.14*0.61*P8+Q7</f>
        <v>70.497912507971975</v>
      </c>
      <c r="S8" s="180">
        <f t="shared" ref="S8:S23" si="7">S$6-Q8</f>
        <v>5327.3739031881096</v>
      </c>
      <c r="V8" s="115">
        <v>2.1875</v>
      </c>
      <c r="W8" s="180">
        <v>7</v>
      </c>
      <c r="X8" s="180">
        <f t="shared" si="0"/>
        <v>33.333333333333336</v>
      </c>
      <c r="Y8" s="180">
        <f t="shared" ref="Y8:Y23" si="8">X8*1</f>
        <v>33.333333333333336</v>
      </c>
      <c r="Z8" s="180">
        <f t="shared" ref="Z8:Z23" si="9">3.14*0.61*Y8*(V8-V7)+Z7</f>
        <v>114.01190476190484</v>
      </c>
      <c r="AA8" s="140"/>
      <c r="AB8" s="180">
        <f t="shared" ref="AB8:AB23" si="10">AB$6-Z8</f>
        <v>5144.1148632857185</v>
      </c>
      <c r="AD8" s="115">
        <v>2.1875</v>
      </c>
      <c r="AE8" s="180">
        <v>7</v>
      </c>
      <c r="AF8" s="180">
        <f t="shared" si="1"/>
        <v>33.333333333333336</v>
      </c>
      <c r="AG8" s="180">
        <f t="shared" ref="AG8:AG23" si="11">AF8*1</f>
        <v>33.333333333333336</v>
      </c>
      <c r="AH8" s="180">
        <f t="shared" ref="AH8:AH23" si="12">3.14*0.61*AG8*(AD8-AD7)+AH7</f>
        <v>105.46101190476202</v>
      </c>
      <c r="AI8" s="140"/>
      <c r="AJ8" s="180">
        <f t="shared" ref="AJ8:AJ23" si="13">AJ$6-AH8</f>
        <v>7232.6193038571491</v>
      </c>
      <c r="AL8" s="115">
        <v>2.1875</v>
      </c>
      <c r="AM8" s="180">
        <v>6</v>
      </c>
      <c r="AN8" s="180">
        <f t="shared" si="2"/>
        <v>30</v>
      </c>
      <c r="AO8" s="180">
        <f t="shared" ref="AO8:AO23" si="14">AN8*1</f>
        <v>30</v>
      </c>
      <c r="AP8" s="180">
        <f t="shared" ref="AP8:AP23" si="15">3.14*0.61*AO8*(AL8-AL7)+AP7</f>
        <v>100.04544642857152</v>
      </c>
      <c r="AQ8" s="140"/>
      <c r="AR8" s="180">
        <f t="shared" ref="AR8:AR23" si="16">AR$6-AP8</f>
        <v>5674.3160227142898</v>
      </c>
      <c r="AT8" s="115">
        <v>2.1875</v>
      </c>
      <c r="AU8" s="180">
        <v>6</v>
      </c>
      <c r="AV8" s="180">
        <f t="shared" si="3"/>
        <v>30</v>
      </c>
      <c r="AW8" s="180">
        <f t="shared" ref="AW8:AW23" si="17">AV8*1</f>
        <v>30</v>
      </c>
      <c r="AX8" s="180">
        <f t="shared" ref="AX8:AX23" si="18">3.14*0.61*AW8*(AT8-AT7)+AX7</f>
        <v>100.04544642857152</v>
      </c>
      <c r="AY8" s="140"/>
      <c r="AZ8" s="180">
        <f t="shared" ref="AZ8:AZ23" si="19">AZ$6-AX8</f>
        <v>6624.6233862381005</v>
      </c>
      <c r="BB8" s="46">
        <v>2.86</v>
      </c>
      <c r="BC8" s="166">
        <v>17</v>
      </c>
      <c r="BD8" s="170">
        <v>17</v>
      </c>
      <c r="BE8" s="169">
        <v>15</v>
      </c>
      <c r="BF8" s="163">
        <v>17</v>
      </c>
    </row>
    <row r="9" spans="12:58" x14ac:dyDescent="0.25">
      <c r="L9" s="44">
        <v>2.8571428571428599</v>
      </c>
      <c r="M9" s="45">
        <v>11.8836694834184</v>
      </c>
      <c r="O9" s="180">
        <f t="shared" si="4"/>
        <v>49.612231611394662</v>
      </c>
      <c r="P9" s="180">
        <f t="shared" si="5"/>
        <v>49.612231611394662</v>
      </c>
      <c r="Q9" s="180">
        <f t="shared" si="6"/>
        <v>165.52518093643732</v>
      </c>
      <c r="S9" s="180">
        <f t="shared" si="7"/>
        <v>5232.3466347596441</v>
      </c>
      <c r="V9" s="115">
        <v>2.8571428571428599</v>
      </c>
      <c r="W9" s="180">
        <v>17</v>
      </c>
      <c r="X9" s="180">
        <f t="shared" si="0"/>
        <v>66.666666666666671</v>
      </c>
      <c r="Y9" s="180">
        <f t="shared" si="8"/>
        <v>66.666666666666671</v>
      </c>
      <c r="Z9" s="180">
        <f t="shared" si="9"/>
        <v>199.52083333333377</v>
      </c>
      <c r="AA9" s="140"/>
      <c r="AB9" s="180">
        <f t="shared" si="10"/>
        <v>5058.6059347142891</v>
      </c>
      <c r="AD9" s="115">
        <v>2.8571428571428599</v>
      </c>
      <c r="AE9" s="180">
        <v>17</v>
      </c>
      <c r="AF9" s="180">
        <f t="shared" si="1"/>
        <v>66.666666666666671</v>
      </c>
      <c r="AG9" s="180">
        <f t="shared" si="11"/>
        <v>66.666666666666671</v>
      </c>
      <c r="AH9" s="180">
        <f t="shared" si="12"/>
        <v>190.96994047619094</v>
      </c>
      <c r="AI9" s="140"/>
      <c r="AJ9" s="180">
        <f t="shared" si="13"/>
        <v>7147.1103752857198</v>
      </c>
      <c r="AL9" s="115">
        <v>2.8571428571428599</v>
      </c>
      <c r="AM9" s="180">
        <v>17</v>
      </c>
      <c r="AN9" s="180">
        <f t="shared" si="2"/>
        <v>66.666666666666671</v>
      </c>
      <c r="AO9" s="180">
        <f t="shared" si="14"/>
        <v>66.666666666666671</v>
      </c>
      <c r="AP9" s="180">
        <f t="shared" si="15"/>
        <v>185.55437500000045</v>
      </c>
      <c r="AQ9" s="140"/>
      <c r="AR9" s="180">
        <f t="shared" si="16"/>
        <v>5588.8070941428605</v>
      </c>
      <c r="AT9" s="115">
        <v>2.8571428571428599</v>
      </c>
      <c r="AU9" s="180">
        <v>15</v>
      </c>
      <c r="AV9" s="180">
        <f t="shared" si="3"/>
        <v>60</v>
      </c>
      <c r="AW9" s="180">
        <f t="shared" si="17"/>
        <v>60</v>
      </c>
      <c r="AX9" s="180">
        <f t="shared" si="18"/>
        <v>177.00348214285754</v>
      </c>
      <c r="AY9" s="140"/>
      <c r="AZ9" s="180">
        <f t="shared" si="19"/>
        <v>6547.6653505238146</v>
      </c>
      <c r="BB9" s="46">
        <v>3.44</v>
      </c>
      <c r="BC9" s="166">
        <v>6</v>
      </c>
      <c r="BD9" s="170">
        <v>6</v>
      </c>
      <c r="BE9" s="169">
        <v>5</v>
      </c>
      <c r="BF9" s="163">
        <v>5</v>
      </c>
    </row>
    <row r="10" spans="12:58" x14ac:dyDescent="0.25">
      <c r="L10" s="44">
        <v>3.4375</v>
      </c>
      <c r="M10" s="45">
        <v>2.8928172831632599</v>
      </c>
      <c r="O10" s="180">
        <f t="shared" si="4"/>
        <v>19.642724277210867</v>
      </c>
      <c r="P10" s="180">
        <f t="shared" si="5"/>
        <v>19.642724277210867</v>
      </c>
      <c r="Q10" s="180">
        <f t="shared" si="6"/>
        <v>203.14885501700701</v>
      </c>
      <c r="S10" s="180">
        <f t="shared" si="7"/>
        <v>5194.7229606790743</v>
      </c>
      <c r="V10" s="115">
        <v>3.4375</v>
      </c>
      <c r="W10" s="180">
        <v>6</v>
      </c>
      <c r="X10" s="180">
        <f t="shared" si="0"/>
        <v>30</v>
      </c>
      <c r="Y10" s="180">
        <f t="shared" si="8"/>
        <v>30</v>
      </c>
      <c r="Z10" s="180">
        <f t="shared" si="9"/>
        <v>232.86931547619076</v>
      </c>
      <c r="AA10" s="140"/>
      <c r="AB10" s="180">
        <f t="shared" si="10"/>
        <v>5025.2574525714326</v>
      </c>
      <c r="AD10" s="115">
        <v>3.4375</v>
      </c>
      <c r="AE10" s="180">
        <v>6</v>
      </c>
      <c r="AF10" s="180">
        <f t="shared" si="1"/>
        <v>30</v>
      </c>
      <c r="AG10" s="180">
        <f t="shared" si="11"/>
        <v>30</v>
      </c>
      <c r="AH10" s="180">
        <f t="shared" si="12"/>
        <v>224.31842261904794</v>
      </c>
      <c r="AI10" s="140"/>
      <c r="AJ10" s="180">
        <f t="shared" si="13"/>
        <v>7113.7618931428633</v>
      </c>
      <c r="AL10" s="115">
        <v>3.4375</v>
      </c>
      <c r="AM10" s="180">
        <v>5</v>
      </c>
      <c r="AN10" s="180">
        <f t="shared" si="2"/>
        <v>26.666666666666671</v>
      </c>
      <c r="AO10" s="180">
        <f t="shared" si="14"/>
        <v>26.666666666666671</v>
      </c>
      <c r="AP10" s="180">
        <f t="shared" si="15"/>
        <v>215.19747023809555</v>
      </c>
      <c r="AQ10" s="140"/>
      <c r="AR10" s="180">
        <f t="shared" si="16"/>
        <v>5559.1639989047653</v>
      </c>
      <c r="AT10" s="115">
        <v>3.4375</v>
      </c>
      <c r="AU10" s="180">
        <v>5</v>
      </c>
      <c r="AV10" s="180">
        <f t="shared" si="3"/>
        <v>26.666666666666671</v>
      </c>
      <c r="AW10" s="180">
        <f t="shared" si="17"/>
        <v>26.666666666666671</v>
      </c>
      <c r="AX10" s="180">
        <f t="shared" si="18"/>
        <v>206.64657738095264</v>
      </c>
      <c r="AY10" s="140"/>
      <c r="AZ10" s="180">
        <f t="shared" si="19"/>
        <v>6518.0222552857194</v>
      </c>
      <c r="BB10" s="46">
        <v>4.29</v>
      </c>
      <c r="BC10" s="166">
        <v>9</v>
      </c>
      <c r="BD10" s="170">
        <v>9</v>
      </c>
      <c r="BE10" s="169">
        <v>8</v>
      </c>
      <c r="BF10" s="163">
        <v>7</v>
      </c>
    </row>
    <row r="11" spans="12:58" x14ac:dyDescent="0.25">
      <c r="L11" s="44">
        <v>4.28571428571429</v>
      </c>
      <c r="M11" s="45">
        <v>4.4458506058673501</v>
      </c>
      <c r="O11" s="180">
        <f t="shared" si="4"/>
        <v>24.819502019557831</v>
      </c>
      <c r="P11" s="180">
        <f t="shared" si="5"/>
        <v>24.819502019557831</v>
      </c>
      <c r="Q11" s="180">
        <f t="shared" si="6"/>
        <v>250.68812918526808</v>
      </c>
      <c r="S11" s="180">
        <f t="shared" si="7"/>
        <v>5147.1836865108135</v>
      </c>
      <c r="V11" s="115">
        <v>4.28571428571429</v>
      </c>
      <c r="W11" s="180">
        <v>9</v>
      </c>
      <c r="X11" s="180">
        <f t="shared" si="0"/>
        <v>40</v>
      </c>
      <c r="Y11" s="180">
        <f t="shared" si="8"/>
        <v>40</v>
      </c>
      <c r="Z11" s="180">
        <f t="shared" si="9"/>
        <v>297.85610119047681</v>
      </c>
      <c r="AA11" s="140"/>
      <c r="AB11" s="180">
        <f t="shared" si="10"/>
        <v>4960.2706668571464</v>
      </c>
      <c r="AD11" s="115">
        <v>4.28571428571429</v>
      </c>
      <c r="AE11" s="180">
        <v>9</v>
      </c>
      <c r="AF11" s="180">
        <f t="shared" si="1"/>
        <v>40</v>
      </c>
      <c r="AG11" s="180">
        <f t="shared" si="11"/>
        <v>40</v>
      </c>
      <c r="AH11" s="180">
        <f t="shared" si="12"/>
        <v>289.30520833333401</v>
      </c>
      <c r="AI11" s="140"/>
      <c r="AJ11" s="180">
        <f t="shared" si="13"/>
        <v>7048.775107428577</v>
      </c>
      <c r="AL11" s="115">
        <v>4.28571428571429</v>
      </c>
      <c r="AM11" s="180">
        <v>7</v>
      </c>
      <c r="AN11" s="180">
        <f t="shared" si="2"/>
        <v>33.333333333333336</v>
      </c>
      <c r="AO11" s="180">
        <f t="shared" si="14"/>
        <v>33.333333333333336</v>
      </c>
      <c r="AP11" s="180">
        <f t="shared" si="15"/>
        <v>269.3531250000006</v>
      </c>
      <c r="AQ11" s="140"/>
      <c r="AR11" s="180">
        <f t="shared" si="16"/>
        <v>5505.0083441428606</v>
      </c>
      <c r="AT11" s="115">
        <v>4.28571428571429</v>
      </c>
      <c r="AU11" s="180">
        <v>8</v>
      </c>
      <c r="AV11" s="180">
        <f t="shared" si="3"/>
        <v>36.666666666666664</v>
      </c>
      <c r="AW11" s="180">
        <f t="shared" si="17"/>
        <v>36.666666666666664</v>
      </c>
      <c r="AX11" s="180">
        <f t="shared" si="18"/>
        <v>266.21779761904816</v>
      </c>
      <c r="AY11" s="140"/>
      <c r="AZ11" s="180">
        <f t="shared" si="19"/>
        <v>6458.4510350476239</v>
      </c>
      <c r="BB11" s="46">
        <v>5.13</v>
      </c>
      <c r="BC11" s="166">
        <v>3</v>
      </c>
      <c r="BD11" s="170">
        <v>3</v>
      </c>
      <c r="BE11" s="169">
        <v>3</v>
      </c>
      <c r="BF11" s="163">
        <v>3</v>
      </c>
    </row>
    <row r="12" spans="12:58" x14ac:dyDescent="0.25">
      <c r="L12" s="44">
        <v>5.1339285714285703</v>
      </c>
      <c r="M12" s="45">
        <v>0.92075892857141906</v>
      </c>
      <c r="O12" s="180">
        <f t="shared" si="4"/>
        <v>13.069196428571397</v>
      </c>
      <c r="P12" s="180">
        <f t="shared" si="5"/>
        <v>13.069196428571397</v>
      </c>
      <c r="Q12" s="180">
        <f t="shared" si="6"/>
        <v>275.72086802455374</v>
      </c>
      <c r="S12" s="180">
        <f t="shared" si="7"/>
        <v>5122.1509476715273</v>
      </c>
      <c r="V12" s="115">
        <v>5.1339285714285703</v>
      </c>
      <c r="W12" s="180">
        <v>3</v>
      </c>
      <c r="X12" s="180">
        <f t="shared" si="0"/>
        <v>20</v>
      </c>
      <c r="Y12" s="180">
        <f t="shared" si="8"/>
        <v>20</v>
      </c>
      <c r="Z12" s="180">
        <f t="shared" si="9"/>
        <v>330.34949404761943</v>
      </c>
      <c r="AA12" s="140"/>
      <c r="AB12" s="180">
        <f t="shared" si="10"/>
        <v>4927.7772740000037</v>
      </c>
      <c r="AD12" s="115">
        <v>5.1339285714285703</v>
      </c>
      <c r="AE12" s="180">
        <v>3</v>
      </c>
      <c r="AF12" s="180">
        <f t="shared" si="1"/>
        <v>20</v>
      </c>
      <c r="AG12" s="180">
        <f t="shared" si="11"/>
        <v>20</v>
      </c>
      <c r="AH12" s="180">
        <f t="shared" si="12"/>
        <v>321.79860119047663</v>
      </c>
      <c r="AI12" s="140"/>
      <c r="AJ12" s="180">
        <f t="shared" si="13"/>
        <v>7016.2817145714343</v>
      </c>
      <c r="AL12" s="115">
        <v>5.1339285714285703</v>
      </c>
      <c r="AM12" s="180">
        <v>3</v>
      </c>
      <c r="AN12" s="180">
        <f t="shared" si="2"/>
        <v>20</v>
      </c>
      <c r="AO12" s="180">
        <f t="shared" si="14"/>
        <v>20</v>
      </c>
      <c r="AP12" s="180">
        <f t="shared" si="15"/>
        <v>301.84651785714323</v>
      </c>
      <c r="AQ12" s="140"/>
      <c r="AR12" s="180">
        <f t="shared" si="16"/>
        <v>5472.5149512857179</v>
      </c>
      <c r="AT12" s="115">
        <v>5.1339285714285703</v>
      </c>
      <c r="AU12" s="180">
        <v>3</v>
      </c>
      <c r="AV12" s="180">
        <f t="shared" si="3"/>
        <v>20</v>
      </c>
      <c r="AW12" s="180">
        <f t="shared" si="17"/>
        <v>20</v>
      </c>
      <c r="AX12" s="180">
        <f t="shared" si="18"/>
        <v>298.71119047619078</v>
      </c>
      <c r="AY12" s="140"/>
      <c r="AZ12" s="180">
        <f t="shared" si="19"/>
        <v>6425.9576421904812</v>
      </c>
      <c r="BB12" s="46">
        <v>5.8</v>
      </c>
      <c r="BC12" s="166">
        <v>7</v>
      </c>
      <c r="BD12" s="170">
        <v>6</v>
      </c>
      <c r="BE12" s="169">
        <v>6</v>
      </c>
      <c r="BF12" s="163">
        <v>5</v>
      </c>
    </row>
    <row r="13" spans="12:58" x14ac:dyDescent="0.25">
      <c r="L13" s="44">
        <v>5.8035714285714297</v>
      </c>
      <c r="M13" s="45">
        <v>2.8664102359693899</v>
      </c>
      <c r="O13" s="180">
        <f t="shared" si="4"/>
        <v>19.554700786564631</v>
      </c>
      <c r="P13" s="180">
        <f t="shared" si="5"/>
        <v>19.554700786564631</v>
      </c>
      <c r="Q13" s="180">
        <f t="shared" si="6"/>
        <v>313.1759419111396</v>
      </c>
      <c r="S13" s="180">
        <f t="shared" si="7"/>
        <v>5084.6958737849418</v>
      </c>
      <c r="V13" s="115">
        <v>5.8035714285714297</v>
      </c>
      <c r="W13" s="180">
        <v>6</v>
      </c>
      <c r="X13" s="180">
        <f t="shared" si="0"/>
        <v>30</v>
      </c>
      <c r="Y13" s="180">
        <f t="shared" si="8"/>
        <v>30</v>
      </c>
      <c r="Z13" s="180">
        <f t="shared" si="9"/>
        <v>368.82851190476242</v>
      </c>
      <c r="AA13" s="140"/>
      <c r="AB13" s="180">
        <f t="shared" si="10"/>
        <v>4889.2982561428607</v>
      </c>
      <c r="AD13" s="115">
        <v>5.8035714285714297</v>
      </c>
      <c r="AE13" s="180">
        <v>7</v>
      </c>
      <c r="AF13" s="180">
        <f t="shared" si="1"/>
        <v>33.333333333333336</v>
      </c>
      <c r="AG13" s="180">
        <f t="shared" si="11"/>
        <v>33.333333333333336</v>
      </c>
      <c r="AH13" s="180">
        <f t="shared" si="12"/>
        <v>364.55306547619108</v>
      </c>
      <c r="AI13" s="140"/>
      <c r="AJ13" s="180">
        <f t="shared" si="13"/>
        <v>6973.5272502857197</v>
      </c>
      <c r="AL13" s="115">
        <v>5.8035714285714297</v>
      </c>
      <c r="AM13" s="180">
        <v>5</v>
      </c>
      <c r="AN13" s="180">
        <f t="shared" si="2"/>
        <v>26.666666666666671</v>
      </c>
      <c r="AO13" s="180">
        <f t="shared" si="14"/>
        <v>26.666666666666671</v>
      </c>
      <c r="AP13" s="180">
        <f t="shared" si="15"/>
        <v>336.05008928571476</v>
      </c>
      <c r="AQ13" s="140"/>
      <c r="AR13" s="180">
        <f t="shared" si="16"/>
        <v>5438.3113798571467</v>
      </c>
      <c r="AT13" s="115">
        <v>5.8035714285714297</v>
      </c>
      <c r="AU13" s="180">
        <v>6</v>
      </c>
      <c r="AV13" s="180">
        <f t="shared" si="3"/>
        <v>30</v>
      </c>
      <c r="AW13" s="180">
        <f t="shared" si="17"/>
        <v>30</v>
      </c>
      <c r="AX13" s="180">
        <f t="shared" si="18"/>
        <v>337.19020833333377</v>
      </c>
      <c r="AY13" s="140"/>
      <c r="AZ13" s="180">
        <f t="shared" si="19"/>
        <v>6387.4786243333383</v>
      </c>
      <c r="BB13" s="46">
        <v>6.61</v>
      </c>
      <c r="BC13" s="166">
        <v>24</v>
      </c>
      <c r="BD13" s="170">
        <v>21</v>
      </c>
      <c r="BE13" s="169">
        <v>22</v>
      </c>
      <c r="BF13" s="163">
        <v>20</v>
      </c>
    </row>
    <row r="14" spans="12:58" x14ac:dyDescent="0.25">
      <c r="L14" s="44">
        <v>6.6071428571428603</v>
      </c>
      <c r="M14" s="45">
        <v>17.7011918048469</v>
      </c>
      <c r="O14" s="180">
        <f t="shared" si="4"/>
        <v>69.003972682823004</v>
      </c>
      <c r="P14" s="180">
        <f t="shared" si="5"/>
        <v>69.003972682823004</v>
      </c>
      <c r="Q14" s="180">
        <f t="shared" si="6"/>
        <v>445.3461511878188</v>
      </c>
      <c r="R14" s="180"/>
      <c r="S14" s="180">
        <f t="shared" si="7"/>
        <v>4952.5256645082627</v>
      </c>
      <c r="V14" s="115">
        <v>6.6071428571428603</v>
      </c>
      <c r="W14" s="180">
        <v>21</v>
      </c>
      <c r="X14" s="180">
        <f t="shared" si="0"/>
        <v>80</v>
      </c>
      <c r="Y14" s="180">
        <f t="shared" si="8"/>
        <v>80</v>
      </c>
      <c r="Z14" s="180">
        <f t="shared" si="9"/>
        <v>491.96136904761988</v>
      </c>
      <c r="AA14" s="140"/>
      <c r="AB14" s="180">
        <f t="shared" si="10"/>
        <v>4766.1653990000032</v>
      </c>
      <c r="AD14" s="115">
        <v>6.6071428571428603</v>
      </c>
      <c r="AE14" s="180">
        <v>24</v>
      </c>
      <c r="AF14" s="180">
        <f t="shared" si="1"/>
        <v>90</v>
      </c>
      <c r="AG14" s="180">
        <f t="shared" si="11"/>
        <v>90</v>
      </c>
      <c r="AH14" s="180">
        <f t="shared" si="12"/>
        <v>503.07752976190568</v>
      </c>
      <c r="AI14" s="140"/>
      <c r="AJ14" s="180">
        <f t="shared" si="13"/>
        <v>6835.0027860000055</v>
      </c>
      <c r="AL14" s="115">
        <v>6.6071428571428603</v>
      </c>
      <c r="AM14" s="180">
        <v>20</v>
      </c>
      <c r="AN14" s="180">
        <f t="shared" si="2"/>
        <v>76.666666666666671</v>
      </c>
      <c r="AO14" s="180">
        <f t="shared" si="14"/>
        <v>76.666666666666671</v>
      </c>
      <c r="AP14" s="180">
        <f t="shared" si="15"/>
        <v>454.05241071428651</v>
      </c>
      <c r="AQ14" s="140"/>
      <c r="AR14" s="180">
        <f t="shared" si="16"/>
        <v>5320.3090584285746</v>
      </c>
      <c r="AT14" s="115">
        <v>6.6071428571428603</v>
      </c>
      <c r="AU14" s="180">
        <v>22</v>
      </c>
      <c r="AV14" s="180">
        <f t="shared" si="3"/>
        <v>83.333333333333314</v>
      </c>
      <c r="AW14" s="180">
        <f t="shared" si="17"/>
        <v>83.333333333333314</v>
      </c>
      <c r="AX14" s="180">
        <f t="shared" si="18"/>
        <v>465.45360119047689</v>
      </c>
      <c r="AY14" s="140"/>
      <c r="AZ14" s="180">
        <f t="shared" si="19"/>
        <v>6259.2152314761952</v>
      </c>
      <c r="BB14" s="46">
        <v>7.37</v>
      </c>
      <c r="BC14" s="166">
        <v>25</v>
      </c>
      <c r="BD14" s="170">
        <v>21</v>
      </c>
      <c r="BE14" s="169">
        <v>23</v>
      </c>
      <c r="BF14" s="163">
        <v>21</v>
      </c>
    </row>
    <row r="15" spans="12:58" x14ac:dyDescent="0.25">
      <c r="L15" s="44">
        <v>7.3660714285714297</v>
      </c>
      <c r="M15" s="45">
        <v>18.278659119897998</v>
      </c>
      <c r="O15" s="180">
        <f t="shared" si="4"/>
        <v>70.928863732993335</v>
      </c>
      <c r="P15" s="180">
        <f t="shared" si="5"/>
        <v>70.928863732993335</v>
      </c>
      <c r="Q15" s="180">
        <f t="shared" si="6"/>
        <v>581.20329678199425</v>
      </c>
      <c r="S15" s="180">
        <f t="shared" si="7"/>
        <v>4816.6685189140871</v>
      </c>
      <c r="V15" s="115">
        <v>7.3660714285714297</v>
      </c>
      <c r="W15" s="180">
        <v>21</v>
      </c>
      <c r="X15" s="180">
        <f t="shared" si="0"/>
        <v>80</v>
      </c>
      <c r="Y15" s="180">
        <f t="shared" si="8"/>
        <v>80</v>
      </c>
      <c r="Z15" s="180">
        <f t="shared" si="9"/>
        <v>608.25351190476249</v>
      </c>
      <c r="AA15" s="140"/>
      <c r="AB15" s="180">
        <f t="shared" si="10"/>
        <v>4649.8732561428606</v>
      </c>
      <c r="AD15" s="115">
        <v>7.3660714285714297</v>
      </c>
      <c r="AE15" s="180">
        <v>25</v>
      </c>
      <c r="AF15" s="180">
        <f t="shared" si="1"/>
        <v>93.333333333333343</v>
      </c>
      <c r="AG15" s="180">
        <f t="shared" si="11"/>
        <v>93.333333333333343</v>
      </c>
      <c r="AH15" s="180">
        <f t="shared" si="12"/>
        <v>638.75169642857202</v>
      </c>
      <c r="AI15" s="140"/>
      <c r="AJ15" s="180">
        <f t="shared" si="13"/>
        <v>6699.3286193333388</v>
      </c>
      <c r="AL15" s="115">
        <v>7.3660714285714297</v>
      </c>
      <c r="AM15" s="180">
        <v>21</v>
      </c>
      <c r="AN15" s="180">
        <f t="shared" si="2"/>
        <v>80</v>
      </c>
      <c r="AO15" s="180">
        <f t="shared" si="14"/>
        <v>80</v>
      </c>
      <c r="AP15" s="180">
        <f t="shared" si="15"/>
        <v>570.34455357142906</v>
      </c>
      <c r="AQ15" s="140"/>
      <c r="AR15" s="180">
        <f t="shared" si="16"/>
        <v>5204.016915571432</v>
      </c>
      <c r="AT15" s="115">
        <v>7.3660714285714297</v>
      </c>
      <c r="AU15" s="180">
        <v>23</v>
      </c>
      <c r="AV15" s="180">
        <f t="shared" si="3"/>
        <v>86.666666666666686</v>
      </c>
      <c r="AW15" s="180">
        <f t="shared" si="17"/>
        <v>86.666666666666686</v>
      </c>
      <c r="AX15" s="180">
        <f t="shared" si="18"/>
        <v>591.4367559523813</v>
      </c>
      <c r="AY15" s="140"/>
      <c r="AZ15" s="180">
        <f t="shared" si="19"/>
        <v>6133.2320767142901</v>
      </c>
      <c r="BB15" s="46">
        <v>8.08</v>
      </c>
      <c r="BC15" s="166">
        <v>22</v>
      </c>
      <c r="BD15" s="170">
        <v>19</v>
      </c>
      <c r="BE15" s="169">
        <v>20</v>
      </c>
      <c r="BF15" s="163">
        <v>18</v>
      </c>
    </row>
    <row r="16" spans="12:58" x14ac:dyDescent="0.25">
      <c r="L16" s="44">
        <v>8.0803571428571406</v>
      </c>
      <c r="M16" s="45">
        <v>14.755062181122399</v>
      </c>
      <c r="O16" s="180">
        <f t="shared" si="4"/>
        <v>59.183540603741335</v>
      </c>
      <c r="P16" s="180">
        <f t="shared" si="5"/>
        <v>59.183540603741335</v>
      </c>
      <c r="Q16" s="180">
        <f t="shared" si="6"/>
        <v>694.56345045440037</v>
      </c>
      <c r="R16" s="180"/>
      <c r="S16" s="180">
        <f t="shared" si="7"/>
        <v>4703.3083652416808</v>
      </c>
      <c r="V16" s="115">
        <v>8.0803571428571406</v>
      </c>
      <c r="W16" s="180">
        <v>19</v>
      </c>
      <c r="X16" s="180">
        <f t="shared" si="0"/>
        <v>73.333333333333329</v>
      </c>
      <c r="Y16" s="180">
        <f t="shared" si="8"/>
        <v>73.333333333333329</v>
      </c>
      <c r="Z16" s="180">
        <f t="shared" si="9"/>
        <v>708.58398809523817</v>
      </c>
      <c r="AA16" s="140"/>
      <c r="AB16" s="180">
        <f t="shared" si="10"/>
        <v>4549.542779952385</v>
      </c>
      <c r="AD16" s="115">
        <v>8.0803571428571406</v>
      </c>
      <c r="AE16" s="180">
        <v>22</v>
      </c>
      <c r="AF16" s="180">
        <f t="shared" si="1"/>
        <v>83.333333333333314</v>
      </c>
      <c r="AG16" s="180">
        <f t="shared" si="11"/>
        <v>83.333333333333314</v>
      </c>
      <c r="AH16" s="180">
        <f t="shared" si="12"/>
        <v>752.76360119047615</v>
      </c>
      <c r="AI16" s="140"/>
      <c r="AJ16" s="180">
        <f t="shared" si="13"/>
        <v>6585.3167145714351</v>
      </c>
      <c r="AL16" s="115">
        <v>8.0803571428571406</v>
      </c>
      <c r="AM16" s="180">
        <v>18</v>
      </c>
      <c r="AN16" s="180">
        <f t="shared" si="2"/>
        <v>70</v>
      </c>
      <c r="AO16" s="180">
        <f t="shared" si="14"/>
        <v>70</v>
      </c>
      <c r="AP16" s="180">
        <f t="shared" si="15"/>
        <v>666.11455357142859</v>
      </c>
      <c r="AQ16" s="140"/>
      <c r="AR16" s="180">
        <f t="shared" si="16"/>
        <v>5108.2469155714325</v>
      </c>
      <c r="AT16" s="115">
        <v>8.0803571428571406</v>
      </c>
      <c r="AU16" s="180">
        <v>20</v>
      </c>
      <c r="AV16" s="180">
        <f t="shared" si="3"/>
        <v>76.666666666666671</v>
      </c>
      <c r="AW16" s="180">
        <f t="shared" si="17"/>
        <v>76.666666666666671</v>
      </c>
      <c r="AX16" s="180">
        <f t="shared" si="18"/>
        <v>696.32770833333325</v>
      </c>
      <c r="AY16" s="140"/>
      <c r="AZ16" s="180">
        <f t="shared" si="19"/>
        <v>6028.3411243333385</v>
      </c>
      <c r="BB16" s="46">
        <v>8.8800000000000008</v>
      </c>
      <c r="BC16" s="166">
        <v>36</v>
      </c>
      <c r="BD16" s="170">
        <v>29</v>
      </c>
      <c r="BE16" s="169">
        <v>33</v>
      </c>
      <c r="BF16" s="163">
        <v>29</v>
      </c>
    </row>
    <row r="17" spans="12:58" x14ac:dyDescent="0.25">
      <c r="L17" s="44">
        <v>8.8839285714285694</v>
      </c>
      <c r="M17" s="45">
        <v>30.17578125</v>
      </c>
      <c r="O17" s="180">
        <f t="shared" si="4"/>
        <v>110.5859375</v>
      </c>
      <c r="P17" s="180">
        <f t="shared" si="5"/>
        <v>110.5859375</v>
      </c>
      <c r="Q17" s="180">
        <f t="shared" si="6"/>
        <v>906.37975514190043</v>
      </c>
      <c r="S17" s="180">
        <f t="shared" si="7"/>
        <v>4491.4920605541811</v>
      </c>
      <c r="V17" s="115">
        <v>8.8839285714285694</v>
      </c>
      <c r="W17" s="180">
        <v>29</v>
      </c>
      <c r="X17" s="180">
        <f t="shared" si="0"/>
        <v>106.66666666666666</v>
      </c>
      <c r="Y17" s="180">
        <f t="shared" si="8"/>
        <v>106.66666666666666</v>
      </c>
      <c r="Z17" s="180">
        <f t="shared" si="9"/>
        <v>872.76113095238111</v>
      </c>
      <c r="AA17" s="140"/>
      <c r="AB17" s="180">
        <f t="shared" si="10"/>
        <v>4385.3656370952422</v>
      </c>
      <c r="AD17" s="115">
        <v>8.8839285714285694</v>
      </c>
      <c r="AE17" s="180">
        <v>36</v>
      </c>
      <c r="AF17" s="180">
        <f t="shared" si="1"/>
        <v>130</v>
      </c>
      <c r="AG17" s="180">
        <f t="shared" si="11"/>
        <v>130</v>
      </c>
      <c r="AH17" s="180">
        <f t="shared" si="12"/>
        <v>952.85449404761903</v>
      </c>
      <c r="AI17" s="140"/>
      <c r="AJ17" s="180">
        <f t="shared" si="13"/>
        <v>6385.2258217142917</v>
      </c>
      <c r="AL17" s="115">
        <v>8.8839285714285694</v>
      </c>
      <c r="AM17" s="180">
        <v>29</v>
      </c>
      <c r="AN17" s="180">
        <f t="shared" si="2"/>
        <v>106.66666666666666</v>
      </c>
      <c r="AO17" s="180">
        <f t="shared" si="14"/>
        <v>106.66666666666666</v>
      </c>
      <c r="AP17" s="180">
        <f t="shared" si="15"/>
        <v>830.29169642857141</v>
      </c>
      <c r="AQ17" s="140"/>
      <c r="AR17" s="180">
        <f t="shared" si="16"/>
        <v>4944.0697727142897</v>
      </c>
      <c r="AT17" s="115">
        <v>8.8839285714285694</v>
      </c>
      <c r="AU17" s="180">
        <v>33</v>
      </c>
      <c r="AV17" s="180">
        <f t="shared" si="3"/>
        <v>120</v>
      </c>
      <c r="AW17" s="180">
        <f t="shared" si="17"/>
        <v>120</v>
      </c>
      <c r="AX17" s="180">
        <f t="shared" si="18"/>
        <v>881.02699404761904</v>
      </c>
      <c r="AY17" s="140"/>
      <c r="AZ17" s="180">
        <f t="shared" si="19"/>
        <v>5843.6418386190526</v>
      </c>
      <c r="BB17" s="46">
        <v>9.6</v>
      </c>
      <c r="BC17" s="166">
        <v>36</v>
      </c>
      <c r="BD17" s="170">
        <v>29</v>
      </c>
      <c r="BE17" s="169">
        <v>33</v>
      </c>
      <c r="BF17" s="163">
        <v>29</v>
      </c>
    </row>
    <row r="18" spans="12:58" x14ac:dyDescent="0.25">
      <c r="L18" s="44">
        <v>9.5982142857142794</v>
      </c>
      <c r="M18" s="45">
        <v>29.777184311224499</v>
      </c>
      <c r="O18" s="180">
        <f t="shared" si="4"/>
        <v>109.257281037415</v>
      </c>
      <c r="P18" s="180">
        <f t="shared" si="5"/>
        <v>109.257281037415</v>
      </c>
      <c r="Q18" s="180">
        <f t="shared" si="6"/>
        <v>1115.6511512409652</v>
      </c>
      <c r="S18" s="180">
        <f t="shared" si="7"/>
        <v>4282.2206644551161</v>
      </c>
      <c r="V18" s="115">
        <v>9.5982142857142794</v>
      </c>
      <c r="W18" s="180">
        <v>29</v>
      </c>
      <c r="X18" s="180">
        <f t="shared" si="0"/>
        <v>106.66666666666666</v>
      </c>
      <c r="Y18" s="180">
        <f t="shared" si="8"/>
        <v>106.66666666666666</v>
      </c>
      <c r="Z18" s="180">
        <f t="shared" si="9"/>
        <v>1018.6963690476183</v>
      </c>
      <c r="AA18" s="140"/>
      <c r="AB18" s="180">
        <f t="shared" si="10"/>
        <v>4239.4303990000044</v>
      </c>
      <c r="AD18" s="115">
        <v>9.5982142857142794</v>
      </c>
      <c r="AE18" s="180">
        <v>36</v>
      </c>
      <c r="AF18" s="180">
        <f t="shared" si="1"/>
        <v>130</v>
      </c>
      <c r="AG18" s="180">
        <f t="shared" si="11"/>
        <v>130</v>
      </c>
      <c r="AH18" s="180">
        <f t="shared" si="12"/>
        <v>1130.7130654761895</v>
      </c>
      <c r="AI18" s="140"/>
      <c r="AJ18" s="180">
        <f t="shared" si="13"/>
        <v>6207.3672502857216</v>
      </c>
      <c r="AL18" s="115">
        <v>9.5982142857142794</v>
      </c>
      <c r="AM18" s="180">
        <v>29</v>
      </c>
      <c r="AN18" s="180">
        <f t="shared" si="2"/>
        <v>106.66666666666666</v>
      </c>
      <c r="AO18" s="180">
        <f t="shared" si="14"/>
        <v>106.66666666666666</v>
      </c>
      <c r="AP18" s="180">
        <f t="shared" si="15"/>
        <v>976.22693452380861</v>
      </c>
      <c r="AQ18" s="140"/>
      <c r="AR18" s="180">
        <f t="shared" si="16"/>
        <v>4798.1345346190528</v>
      </c>
      <c r="AT18" s="115">
        <v>9.5982142857142794</v>
      </c>
      <c r="AU18" s="180">
        <v>33</v>
      </c>
      <c r="AV18" s="180">
        <f t="shared" si="3"/>
        <v>120</v>
      </c>
      <c r="AW18" s="180">
        <f t="shared" si="17"/>
        <v>120</v>
      </c>
      <c r="AX18" s="180">
        <f t="shared" si="18"/>
        <v>1045.2041369047608</v>
      </c>
      <c r="AY18" s="140"/>
      <c r="AZ18" s="180">
        <f t="shared" si="19"/>
        <v>5679.4646957619107</v>
      </c>
      <c r="BB18" s="46">
        <v>11.12</v>
      </c>
      <c r="BC18" s="166">
        <v>18</v>
      </c>
      <c r="BD18" s="170">
        <v>14</v>
      </c>
      <c r="BE18" s="169">
        <v>16</v>
      </c>
      <c r="BF18" s="163">
        <v>14</v>
      </c>
    </row>
    <row r="19" spans="12:58" x14ac:dyDescent="0.25">
      <c r="L19" s="44">
        <v>11.1160714285714</v>
      </c>
      <c r="M19" s="45">
        <v>9.64305644132655</v>
      </c>
      <c r="O19" s="180">
        <f t="shared" si="4"/>
        <v>42.143521471088491</v>
      </c>
      <c r="P19" s="180">
        <f t="shared" si="5"/>
        <v>42.143521471088491</v>
      </c>
      <c r="Q19" s="180">
        <f t="shared" si="6"/>
        <v>1196.3728522666881</v>
      </c>
      <c r="S19" s="180">
        <f t="shared" si="7"/>
        <v>4201.4989634293934</v>
      </c>
      <c r="V19" s="115">
        <v>11.1160714285714</v>
      </c>
      <c r="W19" s="180">
        <v>14</v>
      </c>
      <c r="X19" s="180">
        <f t="shared" si="0"/>
        <v>56.666666666666671</v>
      </c>
      <c r="Y19" s="180">
        <f t="shared" si="8"/>
        <v>56.666666666666671</v>
      </c>
      <c r="Z19" s="180">
        <f t="shared" si="9"/>
        <v>1183.4435714285682</v>
      </c>
      <c r="AA19" s="140"/>
      <c r="AB19" s="180">
        <f t="shared" si="10"/>
        <v>4074.6831966190548</v>
      </c>
      <c r="AD19" s="115">
        <v>11.1160714285714</v>
      </c>
      <c r="AE19" s="180">
        <v>18</v>
      </c>
      <c r="AF19" s="180">
        <f t="shared" si="1"/>
        <v>70</v>
      </c>
      <c r="AG19" s="180">
        <f t="shared" si="11"/>
        <v>70</v>
      </c>
      <c r="AH19" s="180">
        <f t="shared" si="12"/>
        <v>1334.2243154761866</v>
      </c>
      <c r="AI19" s="140"/>
      <c r="AJ19" s="180">
        <f t="shared" si="13"/>
        <v>6003.8560002857248</v>
      </c>
      <c r="AL19" s="115">
        <v>11.1160714285714</v>
      </c>
      <c r="AM19" s="180">
        <v>14</v>
      </c>
      <c r="AN19" s="180">
        <f t="shared" si="2"/>
        <v>56.666666666666671</v>
      </c>
      <c r="AO19" s="180">
        <f t="shared" si="14"/>
        <v>56.666666666666671</v>
      </c>
      <c r="AP19" s="180">
        <f t="shared" si="15"/>
        <v>1140.9741369047586</v>
      </c>
      <c r="AQ19" s="140"/>
      <c r="AR19" s="180">
        <f t="shared" si="16"/>
        <v>4633.3873322381023</v>
      </c>
      <c r="AT19" s="115">
        <v>11.1160714285714</v>
      </c>
      <c r="AU19" s="180">
        <v>16</v>
      </c>
      <c r="AV19" s="180">
        <f t="shared" si="3"/>
        <v>63.333333333333329</v>
      </c>
      <c r="AW19" s="180">
        <f t="shared" si="17"/>
        <v>63.333333333333329</v>
      </c>
      <c r="AX19" s="180">
        <f t="shared" si="18"/>
        <v>1229.3333630952343</v>
      </c>
      <c r="AY19" s="140"/>
      <c r="AZ19" s="180">
        <f t="shared" si="19"/>
        <v>5495.335469571437</v>
      </c>
      <c r="BB19" s="46">
        <v>12.54</v>
      </c>
      <c r="BC19" s="166">
        <v>29</v>
      </c>
      <c r="BD19" s="170">
        <v>21</v>
      </c>
      <c r="BE19" s="169">
        <v>26</v>
      </c>
      <c r="BF19" s="163">
        <v>22</v>
      </c>
    </row>
    <row r="20" spans="12:58" x14ac:dyDescent="0.25">
      <c r="L20" s="44">
        <v>12.5446428571429</v>
      </c>
      <c r="M20" s="45">
        <v>19.588050063775501</v>
      </c>
      <c r="O20" s="180">
        <f t="shared" si="4"/>
        <v>75.293500212585002</v>
      </c>
      <c r="P20" s="180">
        <f t="shared" si="5"/>
        <v>75.293500212585002</v>
      </c>
      <c r="Q20" s="180">
        <f t="shared" si="6"/>
        <v>1340.5900225738735</v>
      </c>
      <c r="S20" s="180">
        <f t="shared" si="7"/>
        <v>4057.281793122208</v>
      </c>
      <c r="V20" s="115">
        <v>12.5446428571429</v>
      </c>
      <c r="W20" s="180">
        <v>21</v>
      </c>
      <c r="X20" s="180">
        <f t="shared" si="0"/>
        <v>80</v>
      </c>
      <c r="Y20" s="180">
        <f t="shared" si="8"/>
        <v>80</v>
      </c>
      <c r="Z20" s="180">
        <f t="shared" si="9"/>
        <v>1402.3464285714363</v>
      </c>
      <c r="AA20" s="140"/>
      <c r="AB20" s="180">
        <f t="shared" si="10"/>
        <v>3855.7803394761868</v>
      </c>
      <c r="AD20" s="115">
        <v>12.5446428571429</v>
      </c>
      <c r="AE20" s="180">
        <v>29</v>
      </c>
      <c r="AF20" s="180">
        <f t="shared" si="1"/>
        <v>106.66666666666666</v>
      </c>
      <c r="AG20" s="180">
        <f t="shared" si="11"/>
        <v>106.66666666666666</v>
      </c>
      <c r="AH20" s="180">
        <f t="shared" si="12"/>
        <v>1626.0947916666773</v>
      </c>
      <c r="AI20" s="140"/>
      <c r="AJ20" s="180">
        <f t="shared" si="13"/>
        <v>5711.9855240952338</v>
      </c>
      <c r="AL20" s="115">
        <v>12.5446428571429</v>
      </c>
      <c r="AM20" s="180">
        <v>22</v>
      </c>
      <c r="AN20" s="180">
        <f t="shared" si="2"/>
        <v>83.333333333333314</v>
      </c>
      <c r="AO20" s="180">
        <f t="shared" si="14"/>
        <v>83.333333333333314</v>
      </c>
      <c r="AP20" s="180">
        <f t="shared" si="15"/>
        <v>1368.9979464285793</v>
      </c>
      <c r="AQ20" s="140"/>
      <c r="AR20" s="180">
        <f t="shared" si="16"/>
        <v>4405.3635227142822</v>
      </c>
      <c r="AT20" s="115">
        <v>12.5446428571429</v>
      </c>
      <c r="AU20" s="180">
        <v>26</v>
      </c>
      <c r="AV20" s="180">
        <f t="shared" si="3"/>
        <v>96.666666666666657</v>
      </c>
      <c r="AW20" s="180">
        <f t="shared" si="17"/>
        <v>96.666666666666657</v>
      </c>
      <c r="AX20" s="180">
        <f t="shared" si="18"/>
        <v>1493.8409821428666</v>
      </c>
      <c r="AY20" s="140"/>
      <c r="AZ20" s="180">
        <f t="shared" si="19"/>
        <v>5230.827850523805</v>
      </c>
      <c r="BB20" s="46">
        <v>14.15</v>
      </c>
      <c r="BC20" s="166">
        <v>36</v>
      </c>
      <c r="BD20" s="170">
        <v>26</v>
      </c>
      <c r="BE20" s="169">
        <v>33</v>
      </c>
      <c r="BF20" s="163">
        <v>28</v>
      </c>
    </row>
    <row r="21" spans="12:58" x14ac:dyDescent="0.25">
      <c r="L21" s="44">
        <v>14.151785714285699</v>
      </c>
      <c r="M21" s="45">
        <v>27.773238201530599</v>
      </c>
      <c r="O21" s="180">
        <f t="shared" si="4"/>
        <v>102.57746067176866</v>
      </c>
      <c r="P21" s="180">
        <f t="shared" si="5"/>
        <v>102.57746067176866</v>
      </c>
      <c r="Q21" s="180">
        <f t="shared" si="6"/>
        <v>1537.0668907445793</v>
      </c>
      <c r="S21" s="180">
        <f t="shared" si="7"/>
        <v>3860.804924951502</v>
      </c>
      <c r="V21" s="115">
        <v>14.151785714285699</v>
      </c>
      <c r="W21" s="180">
        <v>26</v>
      </c>
      <c r="X21" s="180">
        <f t="shared" si="0"/>
        <v>96.666666666666657</v>
      </c>
      <c r="Y21" s="180">
        <f t="shared" si="8"/>
        <v>96.666666666666657</v>
      </c>
      <c r="Z21" s="180">
        <f t="shared" si="9"/>
        <v>1699.9174999999968</v>
      </c>
      <c r="AA21" s="140"/>
      <c r="AB21" s="180">
        <f t="shared" si="10"/>
        <v>3558.2092680476262</v>
      </c>
      <c r="AD21" s="115">
        <v>14.151785714285699</v>
      </c>
      <c r="AE21" s="180">
        <v>36</v>
      </c>
      <c r="AF21" s="180">
        <f t="shared" si="1"/>
        <v>130</v>
      </c>
      <c r="AG21" s="180">
        <f t="shared" si="11"/>
        <v>130</v>
      </c>
      <c r="AH21" s="180">
        <f t="shared" si="12"/>
        <v>2026.2765773809485</v>
      </c>
      <c r="AI21" s="140"/>
      <c r="AJ21" s="180">
        <f t="shared" si="13"/>
        <v>5311.8037383809624</v>
      </c>
      <c r="AL21" s="115">
        <v>14.151785714285699</v>
      </c>
      <c r="AM21" s="180">
        <v>28</v>
      </c>
      <c r="AN21" s="180">
        <f t="shared" si="2"/>
        <v>103.33333333333334</v>
      </c>
      <c r="AO21" s="180">
        <f t="shared" si="14"/>
        <v>103.33333333333334</v>
      </c>
      <c r="AP21" s="180">
        <f t="shared" si="15"/>
        <v>1687.0911607142821</v>
      </c>
      <c r="AQ21" s="140"/>
      <c r="AR21" s="180">
        <f t="shared" si="16"/>
        <v>4087.270308428579</v>
      </c>
      <c r="AT21" s="115">
        <v>14.151785714285699</v>
      </c>
      <c r="AU21" s="180">
        <v>33</v>
      </c>
      <c r="AV21" s="180">
        <f t="shared" si="3"/>
        <v>120</v>
      </c>
      <c r="AW21" s="180">
        <f t="shared" si="17"/>
        <v>120</v>
      </c>
      <c r="AX21" s="180">
        <f t="shared" si="18"/>
        <v>1863.2395535714247</v>
      </c>
      <c r="AY21" s="140"/>
      <c r="AZ21" s="180">
        <f t="shared" si="19"/>
        <v>4861.4292790952468</v>
      </c>
      <c r="BB21" s="46">
        <v>15.8</v>
      </c>
      <c r="BC21" s="166">
        <v>39</v>
      </c>
      <c r="BD21" s="170">
        <v>26</v>
      </c>
      <c r="BE21" s="169">
        <v>36</v>
      </c>
      <c r="BF21" s="163">
        <v>30</v>
      </c>
    </row>
    <row r="22" spans="12:58" x14ac:dyDescent="0.25">
      <c r="L22" s="115">
        <v>15.8035714285714</v>
      </c>
      <c r="M22" s="180">
        <v>30.293865593112201</v>
      </c>
      <c r="O22" s="180">
        <f t="shared" si="4"/>
        <v>110.97955197704067</v>
      </c>
      <c r="P22" s="180">
        <f t="shared" si="5"/>
        <v>110.97955197704067</v>
      </c>
      <c r="Q22" s="180">
        <f t="shared" si="6"/>
        <v>1749.637124601403</v>
      </c>
      <c r="S22" s="180">
        <f t="shared" si="7"/>
        <v>3648.2346910946781</v>
      </c>
      <c r="V22" s="115">
        <v>15.8035714285714</v>
      </c>
      <c r="W22" s="180">
        <v>26</v>
      </c>
      <c r="X22" s="180">
        <f t="shared" si="0"/>
        <v>96.666666666666657</v>
      </c>
      <c r="Y22" s="180">
        <f t="shared" si="8"/>
        <v>96.666666666666657</v>
      </c>
      <c r="Z22" s="180">
        <f t="shared" si="9"/>
        <v>2005.7544345238039</v>
      </c>
      <c r="AA22" s="140"/>
      <c r="AB22" s="180">
        <f t="shared" si="10"/>
        <v>3252.3723335238192</v>
      </c>
      <c r="AD22" s="115">
        <v>15.8035714285714</v>
      </c>
      <c r="AE22" s="180">
        <v>39</v>
      </c>
      <c r="AF22" s="180">
        <f t="shared" si="1"/>
        <v>140</v>
      </c>
      <c r="AG22" s="180">
        <f t="shared" si="11"/>
        <v>140</v>
      </c>
      <c r="AH22" s="180">
        <f t="shared" si="12"/>
        <v>2469.2128273809449</v>
      </c>
      <c r="AI22" s="140"/>
      <c r="AJ22" s="180">
        <f t="shared" si="13"/>
        <v>4868.8674883809663</v>
      </c>
      <c r="AL22" s="115">
        <v>15.8035714285714</v>
      </c>
      <c r="AM22" s="180">
        <v>30</v>
      </c>
      <c r="AN22" s="180">
        <f t="shared" si="2"/>
        <v>110</v>
      </c>
      <c r="AO22" s="180">
        <f t="shared" si="14"/>
        <v>110</v>
      </c>
      <c r="AP22" s="180">
        <f t="shared" si="15"/>
        <v>2035.1124999999936</v>
      </c>
      <c r="AQ22" s="140"/>
      <c r="AR22" s="180">
        <f t="shared" si="16"/>
        <v>3739.2489691428673</v>
      </c>
      <c r="AT22" s="115">
        <v>15.8035714285714</v>
      </c>
      <c r="AU22" s="180">
        <v>36</v>
      </c>
      <c r="AV22" s="180">
        <f t="shared" si="3"/>
        <v>130</v>
      </c>
      <c r="AW22" s="180">
        <f t="shared" si="17"/>
        <v>130</v>
      </c>
      <c r="AX22" s="180">
        <f t="shared" si="18"/>
        <v>2274.5374999999931</v>
      </c>
      <c r="AY22" s="140"/>
      <c r="AZ22" s="180">
        <f t="shared" si="19"/>
        <v>4450.1313326666786</v>
      </c>
      <c r="BB22" s="46">
        <v>17.32</v>
      </c>
      <c r="BC22" s="166">
        <v>35</v>
      </c>
      <c r="BD22" s="170">
        <v>23</v>
      </c>
      <c r="BE22" s="169">
        <v>32</v>
      </c>
      <c r="BF22" s="163">
        <v>27</v>
      </c>
    </row>
    <row r="23" spans="12:58" x14ac:dyDescent="0.25">
      <c r="L23" s="115">
        <v>17.321428571428601</v>
      </c>
      <c r="M23" s="180">
        <v>25.198800223214299</v>
      </c>
      <c r="O23" s="180">
        <f t="shared" si="4"/>
        <v>93.996000744047663</v>
      </c>
      <c r="P23" s="180">
        <f t="shared" si="5"/>
        <v>93.996000744047663</v>
      </c>
      <c r="Q23" s="180">
        <f t="shared" si="6"/>
        <v>1929.6770644265519</v>
      </c>
      <c r="R23" s="180">
        <f>0.7854*0.61^2*400*R25</f>
        <v>3468.1947512695297</v>
      </c>
      <c r="S23" s="180">
        <f t="shared" si="7"/>
        <v>3468.1947512695297</v>
      </c>
      <c r="V23" s="115">
        <v>17.321428571428601</v>
      </c>
      <c r="W23" s="180">
        <v>23</v>
      </c>
      <c r="X23" s="180">
        <f t="shared" si="0"/>
        <v>86.666666666666686</v>
      </c>
      <c r="Y23" s="180">
        <f t="shared" si="8"/>
        <v>86.666666666666686</v>
      </c>
      <c r="Z23" s="180">
        <f t="shared" si="9"/>
        <v>2257.7207440476232</v>
      </c>
      <c r="AA23" s="180">
        <f>0.7854*0.61^2*400*AA25</f>
        <v>3000.4060239999999</v>
      </c>
      <c r="AB23" s="180">
        <f t="shared" si="10"/>
        <v>3000.4060239999999</v>
      </c>
      <c r="AD23" s="115">
        <v>17.321428571428601</v>
      </c>
      <c r="AE23" s="180">
        <v>35</v>
      </c>
      <c r="AF23" s="180">
        <f t="shared" si="1"/>
        <v>126.66666666666666</v>
      </c>
      <c r="AG23" s="180">
        <f t="shared" si="11"/>
        <v>126.66666666666666</v>
      </c>
      <c r="AH23" s="180">
        <f t="shared" si="12"/>
        <v>2837.4712797619113</v>
      </c>
      <c r="AI23" s="180">
        <f>0.7854*0.61^2*400*AI25</f>
        <v>4500.6090359999998</v>
      </c>
      <c r="AJ23" s="180">
        <f t="shared" si="13"/>
        <v>4500.6090359999998</v>
      </c>
      <c r="AL23" s="115">
        <v>17.321428571428601</v>
      </c>
      <c r="AM23" s="180">
        <v>27</v>
      </c>
      <c r="AN23" s="180">
        <f t="shared" si="2"/>
        <v>100</v>
      </c>
      <c r="AO23" s="180">
        <f t="shared" si="14"/>
        <v>100</v>
      </c>
      <c r="AP23" s="180">
        <f t="shared" si="15"/>
        <v>2325.8428571428617</v>
      </c>
      <c r="AQ23" s="180">
        <f>0.7854*0.61^2*400*AQ25</f>
        <v>3448.5186119999998</v>
      </c>
      <c r="AR23" s="180">
        <f t="shared" si="16"/>
        <v>3448.5186119999994</v>
      </c>
      <c r="AT23" s="115">
        <v>17.321428571428601</v>
      </c>
      <c r="AU23" s="180">
        <v>32</v>
      </c>
      <c r="AV23" s="180">
        <f t="shared" si="3"/>
        <v>116.66666666666666</v>
      </c>
      <c r="AW23" s="180">
        <f t="shared" si="17"/>
        <v>116.66666666666666</v>
      </c>
      <c r="AX23" s="180">
        <f t="shared" si="18"/>
        <v>2613.7229166666725</v>
      </c>
      <c r="AY23" s="180">
        <f>0.7854*0.61^2*400*AY25</f>
        <v>4110.9459159999997</v>
      </c>
      <c r="AZ23" s="180">
        <f t="shared" si="19"/>
        <v>4110.9459159999988</v>
      </c>
      <c r="BB23" s="46">
        <v>18.71</v>
      </c>
      <c r="BC23" s="166">
        <v>46</v>
      </c>
      <c r="BD23" s="170">
        <v>29</v>
      </c>
      <c r="BE23" s="169">
        <v>42</v>
      </c>
      <c r="BF23" s="163">
        <v>35</v>
      </c>
    </row>
    <row r="24" spans="12:58" x14ac:dyDescent="0.25">
      <c r="L24" s="115">
        <v>18.7053571428571</v>
      </c>
      <c r="M24" s="180">
        <v>37.488042091836697</v>
      </c>
      <c r="O24" s="180"/>
      <c r="P24" s="180"/>
      <c r="Q24" s="180"/>
      <c r="S24" s="180"/>
      <c r="V24" s="115">
        <v>18.7053571428571</v>
      </c>
      <c r="W24" s="180">
        <v>29</v>
      </c>
      <c r="X24" s="180"/>
      <c r="Y24" s="180"/>
      <c r="Z24" s="180"/>
      <c r="AB24" s="180"/>
      <c r="AD24" s="115">
        <v>18.7053571428571</v>
      </c>
      <c r="AE24" s="180">
        <v>46</v>
      </c>
      <c r="AF24" s="180"/>
      <c r="AG24" s="180"/>
      <c r="AH24" s="180"/>
      <c r="AJ24" s="180"/>
      <c r="AL24" s="115">
        <v>18.7053571428571</v>
      </c>
      <c r="AM24" s="180">
        <v>35</v>
      </c>
      <c r="AN24" s="180"/>
      <c r="AO24" s="180"/>
      <c r="AP24" s="180"/>
      <c r="AR24" s="180"/>
      <c r="AT24" s="115">
        <v>18.7053571428571</v>
      </c>
      <c r="AU24" s="180">
        <v>42</v>
      </c>
      <c r="AV24" s="180"/>
      <c r="AW24" s="180"/>
      <c r="AX24" s="180"/>
      <c r="AZ24" s="180"/>
      <c r="BB24" s="46">
        <v>20.09</v>
      </c>
      <c r="BC24" s="166">
        <v>46</v>
      </c>
      <c r="BD24" s="170">
        <v>29</v>
      </c>
      <c r="BE24" s="169">
        <v>42</v>
      </c>
      <c r="BF24" s="163">
        <v>35</v>
      </c>
    </row>
    <row r="25" spans="12:58" x14ac:dyDescent="0.25">
      <c r="L25" s="115">
        <v>20.089285714285701</v>
      </c>
      <c r="M25" s="180">
        <v>37.667908960459201</v>
      </c>
      <c r="O25" s="180"/>
      <c r="P25" s="180"/>
      <c r="Q25" s="180"/>
      <c r="R25" s="180">
        <f>AVERAGE(M20:M25)</f>
        <v>29.668317522321416</v>
      </c>
      <c r="S25" s="180"/>
      <c r="V25" s="115">
        <v>20.089285714285701</v>
      </c>
      <c r="W25" s="180">
        <v>29</v>
      </c>
      <c r="X25" s="180"/>
      <c r="Y25" s="180"/>
      <c r="Z25" s="180"/>
      <c r="AA25" s="180">
        <f>AVERAGE(W20:W25)</f>
        <v>25.666666666666668</v>
      </c>
      <c r="AB25" s="180"/>
      <c r="AD25" s="115">
        <v>20.089285714285701</v>
      </c>
      <c r="AE25" s="180">
        <v>46</v>
      </c>
      <c r="AF25" s="180"/>
      <c r="AG25" s="180"/>
      <c r="AH25" s="180"/>
      <c r="AI25" s="180">
        <f>AVERAGE(AE20:AE25)</f>
        <v>38.5</v>
      </c>
      <c r="AJ25" s="180"/>
      <c r="AL25" s="115">
        <v>20.089285714285701</v>
      </c>
      <c r="AM25" s="180">
        <v>35</v>
      </c>
      <c r="AN25" s="180"/>
      <c r="AO25" s="180"/>
      <c r="AP25" s="180"/>
      <c r="AQ25" s="180">
        <f>AVERAGE(AM20:AM25)</f>
        <v>29.5</v>
      </c>
      <c r="AR25" s="180"/>
      <c r="AT25" s="115">
        <v>20.089285714285701</v>
      </c>
      <c r="AU25" s="180">
        <v>42</v>
      </c>
      <c r="AV25" s="180"/>
      <c r="AW25" s="180"/>
      <c r="AX25" s="180"/>
      <c r="AY25" s="180">
        <f>AVERAGE(AU20:AU25)</f>
        <v>35.166666666666664</v>
      </c>
      <c r="AZ25" s="180"/>
      <c r="BB25" s="46">
        <v>21.7</v>
      </c>
      <c r="BC25" s="166">
        <v>36</v>
      </c>
      <c r="BD25" s="170">
        <v>22</v>
      </c>
      <c r="BE25" s="169">
        <v>33</v>
      </c>
      <c r="BF25" s="163">
        <v>27</v>
      </c>
    </row>
    <row r="26" spans="12:58" x14ac:dyDescent="0.25">
      <c r="L26" s="115">
        <v>21.696428571428601</v>
      </c>
      <c r="M26" s="180">
        <v>24.368722098214299</v>
      </c>
      <c r="O26" s="180"/>
      <c r="P26" s="180"/>
      <c r="Q26" s="180"/>
      <c r="S26" s="180"/>
      <c r="V26" s="115">
        <v>21.696428571428601</v>
      </c>
      <c r="W26" s="180">
        <v>22</v>
      </c>
      <c r="X26" s="180"/>
      <c r="Y26" s="180"/>
      <c r="Z26" s="180"/>
      <c r="AA26" s="140"/>
      <c r="AB26" s="180"/>
      <c r="AD26" s="115">
        <v>21.696428571428601</v>
      </c>
      <c r="AE26" s="180">
        <v>36</v>
      </c>
      <c r="AF26" s="180"/>
      <c r="AG26" s="180"/>
      <c r="AH26" s="180"/>
      <c r="AI26" s="140"/>
      <c r="AJ26" s="180"/>
      <c r="AL26" s="115">
        <v>21.696428571428601</v>
      </c>
      <c r="AM26" s="180">
        <v>27</v>
      </c>
      <c r="AN26" s="180"/>
      <c r="AO26" s="180"/>
      <c r="AP26" s="180"/>
      <c r="AQ26" s="140"/>
      <c r="AR26" s="180"/>
      <c r="AT26" s="115">
        <v>21.696428571428601</v>
      </c>
      <c r="AU26" s="180">
        <v>33</v>
      </c>
      <c r="AV26" s="180"/>
      <c r="AW26" s="180"/>
      <c r="AX26" s="180"/>
      <c r="AY26" s="140"/>
      <c r="AZ26" s="180"/>
      <c r="BB26" s="46">
        <v>23.17</v>
      </c>
      <c r="BC26" s="166">
        <v>42</v>
      </c>
      <c r="BD26" s="170">
        <v>25</v>
      </c>
      <c r="BE26" s="169">
        <v>38</v>
      </c>
      <c r="BF26" s="163">
        <v>31</v>
      </c>
    </row>
    <row r="27" spans="12:58" x14ac:dyDescent="0.25">
      <c r="L27" s="115">
        <v>23.1696428571429</v>
      </c>
      <c r="M27" s="180">
        <v>30.6022799744898</v>
      </c>
      <c r="O27" s="180"/>
      <c r="P27" s="180"/>
      <c r="Q27" s="180"/>
      <c r="S27" s="180"/>
      <c r="V27" s="115">
        <v>23.1696428571429</v>
      </c>
      <c r="W27" s="180">
        <v>25</v>
      </c>
      <c r="X27" s="180"/>
      <c r="Y27" s="180"/>
      <c r="Z27" s="180"/>
      <c r="AA27" s="140"/>
      <c r="AB27" s="180"/>
      <c r="AD27" s="115">
        <v>23.1696428571429</v>
      </c>
      <c r="AE27" s="180">
        <v>42</v>
      </c>
      <c r="AF27" s="180"/>
      <c r="AG27" s="180"/>
      <c r="AH27" s="180"/>
      <c r="AI27" s="140"/>
      <c r="AJ27" s="180"/>
      <c r="AL27" s="115">
        <v>23.1696428571429</v>
      </c>
      <c r="AM27" s="180">
        <v>31</v>
      </c>
      <c r="AN27" s="180"/>
      <c r="AO27" s="180"/>
      <c r="AP27" s="180"/>
      <c r="AQ27" s="140"/>
      <c r="AR27" s="180"/>
      <c r="AT27" s="115">
        <v>23.1696428571429</v>
      </c>
      <c r="AU27" s="180">
        <v>38</v>
      </c>
      <c r="AV27" s="180"/>
      <c r="AW27" s="180"/>
      <c r="AX27" s="180"/>
      <c r="AY27" s="140"/>
      <c r="AZ27" s="180"/>
      <c r="BB27" s="46">
        <v>24.82</v>
      </c>
      <c r="BC27" s="166">
        <v>32</v>
      </c>
      <c r="BD27" s="170">
        <v>19</v>
      </c>
      <c r="BE27" s="169">
        <v>29</v>
      </c>
      <c r="BF27" s="163">
        <v>24</v>
      </c>
    </row>
    <row r="28" spans="12:58" x14ac:dyDescent="0.25">
      <c r="L28" s="115">
        <v>24.821428571428601</v>
      </c>
      <c r="M28" s="202">
        <v>19.255719866071399</v>
      </c>
      <c r="O28" s="180"/>
      <c r="P28" s="180"/>
      <c r="Q28" s="180"/>
      <c r="S28" s="180"/>
      <c r="V28" s="115">
        <v>24.821428571428601</v>
      </c>
      <c r="W28" s="180">
        <v>19</v>
      </c>
      <c r="X28" s="180"/>
      <c r="Y28" s="180"/>
      <c r="Z28" s="180"/>
      <c r="AA28" s="140"/>
      <c r="AB28" s="180"/>
      <c r="AD28" s="115">
        <v>24.821428571428601</v>
      </c>
      <c r="AE28" s="180">
        <v>32</v>
      </c>
      <c r="AF28" s="180"/>
      <c r="AG28" s="180"/>
      <c r="AH28" s="180"/>
      <c r="AI28" s="140"/>
      <c r="AJ28" s="180"/>
      <c r="AL28" s="115">
        <v>24.821428571428601</v>
      </c>
      <c r="AM28" s="180">
        <v>24</v>
      </c>
      <c r="AN28" s="180"/>
      <c r="AO28" s="180"/>
      <c r="AP28" s="180"/>
      <c r="AQ28" s="140"/>
      <c r="AR28" s="180"/>
      <c r="AT28" s="115">
        <v>24.821428571428601</v>
      </c>
      <c r="AU28" s="180">
        <v>29</v>
      </c>
      <c r="AV28" s="180"/>
      <c r="AW28" s="180"/>
      <c r="AX28" s="180"/>
      <c r="AY28" s="140"/>
      <c r="AZ28" s="180"/>
      <c r="BB28" s="46">
        <v>26.29</v>
      </c>
      <c r="BC28" s="166">
        <v>45</v>
      </c>
      <c r="BD28" s="170">
        <v>26</v>
      </c>
      <c r="BE28" s="169">
        <v>41</v>
      </c>
      <c r="BF28" s="163">
        <v>34</v>
      </c>
    </row>
    <row r="29" spans="12:58" x14ac:dyDescent="0.25">
      <c r="L29" s="115">
        <v>26.2946428571429</v>
      </c>
      <c r="M29" s="202">
        <v>33.6924027423469</v>
      </c>
      <c r="O29" s="115"/>
      <c r="P29" s="180"/>
      <c r="Q29" s="180"/>
      <c r="S29" s="180"/>
      <c r="V29" s="115">
        <v>26.2946428571429</v>
      </c>
      <c r="W29" s="180">
        <v>26</v>
      </c>
      <c r="X29" s="180"/>
      <c r="Y29" s="180"/>
      <c r="Z29" s="180"/>
      <c r="AA29" s="140"/>
      <c r="AB29" s="180"/>
      <c r="AD29" s="115">
        <v>26.2946428571429</v>
      </c>
      <c r="AE29" s="180">
        <v>45</v>
      </c>
      <c r="AF29" s="180"/>
      <c r="AG29" s="180"/>
      <c r="AH29" s="180"/>
      <c r="AI29" s="140"/>
      <c r="AJ29" s="180"/>
      <c r="AL29" s="115">
        <v>26.2946428571429</v>
      </c>
      <c r="AM29" s="180">
        <v>34</v>
      </c>
      <c r="AN29" s="180"/>
      <c r="AO29" s="180"/>
      <c r="AP29" s="180"/>
      <c r="AQ29" s="140"/>
      <c r="AR29" s="180"/>
      <c r="AT29" s="115">
        <v>26.2946428571429</v>
      </c>
      <c r="AU29" s="180">
        <v>41</v>
      </c>
      <c r="AV29" s="180"/>
      <c r="AW29" s="180"/>
      <c r="AX29" s="180"/>
      <c r="AY29" s="140"/>
      <c r="AZ29" s="180"/>
      <c r="BB29" s="46">
        <v>27.86</v>
      </c>
      <c r="BC29" s="166">
        <v>46</v>
      </c>
      <c r="BD29" s="170">
        <v>26</v>
      </c>
      <c r="BE29" s="169">
        <v>42</v>
      </c>
      <c r="BF29" s="163">
        <v>34</v>
      </c>
    </row>
    <row r="30" spans="12:58" x14ac:dyDescent="0.25">
      <c r="L30" s="115">
        <v>27.8571428571429</v>
      </c>
      <c r="M30" s="202">
        <v>33.870276626275498</v>
      </c>
      <c r="O30" s="115"/>
      <c r="P30" s="180"/>
      <c r="Q30" s="180"/>
      <c r="S30" s="180"/>
      <c r="V30" s="115">
        <v>27.8571428571429</v>
      </c>
      <c r="W30" s="180">
        <v>26</v>
      </c>
      <c r="X30" s="180"/>
      <c r="Y30" s="180"/>
      <c r="Z30" s="180"/>
      <c r="AA30" s="140"/>
      <c r="AB30" s="180"/>
      <c r="AD30" s="115">
        <v>27.8571428571429</v>
      </c>
      <c r="AE30" s="180">
        <v>46</v>
      </c>
      <c r="AF30" s="180"/>
      <c r="AG30" s="180"/>
      <c r="AH30" s="180"/>
      <c r="AI30" s="140"/>
      <c r="AJ30" s="180"/>
      <c r="AL30" s="115">
        <v>27.8571428571429</v>
      </c>
      <c r="AM30" s="180">
        <v>34</v>
      </c>
      <c r="AN30" s="180"/>
      <c r="AO30" s="180"/>
      <c r="AP30" s="180"/>
      <c r="AQ30" s="140"/>
      <c r="AR30" s="180"/>
      <c r="AT30" s="115">
        <v>27.8571428571429</v>
      </c>
      <c r="AU30" s="180">
        <v>42</v>
      </c>
      <c r="AV30" s="180"/>
      <c r="AW30" s="180"/>
      <c r="AX30" s="180"/>
      <c r="AY30" s="140"/>
      <c r="AZ30" s="180"/>
      <c r="BB30" s="46">
        <v>29.29</v>
      </c>
      <c r="BC30" s="166">
        <v>59</v>
      </c>
      <c r="BD30" s="170">
        <v>32</v>
      </c>
      <c r="BE30" s="169">
        <v>54</v>
      </c>
      <c r="BF30" s="163">
        <v>44</v>
      </c>
    </row>
    <row r="31" spans="12:58" x14ac:dyDescent="0.25">
      <c r="L31" s="115">
        <v>29.285714285714299</v>
      </c>
      <c r="M31" s="180">
        <v>51.041832748724502</v>
      </c>
      <c r="O31" s="180"/>
      <c r="P31" s="182"/>
      <c r="V31" s="115">
        <v>29.285714285714299</v>
      </c>
      <c r="W31" s="180">
        <v>32</v>
      </c>
      <c r="X31" s="180"/>
      <c r="Y31" s="180"/>
      <c r="Z31" s="180"/>
      <c r="AA31" s="140"/>
      <c r="AB31" s="180"/>
      <c r="AD31" s="115">
        <v>29.285714285714299</v>
      </c>
      <c r="AE31" s="180">
        <v>59</v>
      </c>
      <c r="AF31" s="180"/>
      <c r="AG31" s="180"/>
      <c r="AH31" s="180"/>
      <c r="AI31" s="140"/>
      <c r="AJ31" s="180"/>
      <c r="AL31" s="115">
        <v>29.285714285714299</v>
      </c>
      <c r="AM31" s="180">
        <v>44</v>
      </c>
      <c r="AN31" s="180"/>
      <c r="AO31" s="180"/>
      <c r="AP31" s="180"/>
      <c r="AQ31" s="140"/>
      <c r="AR31" s="180"/>
      <c r="AT31" s="115">
        <v>29.285714285714299</v>
      </c>
      <c r="AU31" s="180">
        <v>54</v>
      </c>
      <c r="AV31" s="180"/>
      <c r="AW31" s="180"/>
      <c r="AX31" s="180"/>
      <c r="AY31" s="140"/>
      <c r="AZ31" s="180"/>
      <c r="BB31" s="46">
        <v>30.94</v>
      </c>
      <c r="BC31" s="166">
        <v>24</v>
      </c>
      <c r="BD31" s="170">
        <v>13</v>
      </c>
      <c r="BE31" s="169">
        <v>22</v>
      </c>
      <c r="BF31" s="163">
        <v>17</v>
      </c>
    </row>
    <row r="32" spans="12:58" x14ac:dyDescent="0.25">
      <c r="L32" s="115">
        <v>30.9375</v>
      </c>
      <c r="M32" s="180">
        <v>10.398397640306101</v>
      </c>
      <c r="O32" s="180"/>
      <c r="P32" s="182"/>
      <c r="V32" s="115">
        <v>30.9375</v>
      </c>
      <c r="W32" s="180">
        <v>13</v>
      </c>
      <c r="X32" s="180"/>
      <c r="Y32" s="180"/>
      <c r="Z32" s="180"/>
      <c r="AA32" s="140"/>
      <c r="AB32" s="180"/>
      <c r="AD32" s="115">
        <v>30.9375</v>
      </c>
      <c r="AE32" s="180">
        <v>24</v>
      </c>
      <c r="AF32" s="180"/>
      <c r="AG32" s="180"/>
      <c r="AH32" s="180"/>
      <c r="AI32" s="140"/>
      <c r="AJ32" s="180"/>
      <c r="AL32" s="115">
        <v>30.9375</v>
      </c>
      <c r="AM32" s="180">
        <v>17</v>
      </c>
      <c r="AN32" s="180"/>
      <c r="AO32" s="180"/>
      <c r="AP32" s="180"/>
      <c r="AQ32" s="140"/>
      <c r="AR32" s="180"/>
      <c r="AT32" s="115">
        <v>30.9375</v>
      </c>
      <c r="AU32" s="180">
        <v>22</v>
      </c>
      <c r="AV32" s="180"/>
      <c r="AW32" s="180"/>
      <c r="AX32" s="180"/>
      <c r="AY32" s="140"/>
      <c r="AZ32" s="180"/>
      <c r="BB32" s="46">
        <v>32.28</v>
      </c>
      <c r="BC32" s="166">
        <v>48</v>
      </c>
      <c r="BD32" s="170">
        <v>26</v>
      </c>
      <c r="BE32" s="169">
        <v>45</v>
      </c>
      <c r="BF32" s="163">
        <v>36</v>
      </c>
    </row>
    <row r="33" spans="12:58" x14ac:dyDescent="0.25">
      <c r="L33" s="115">
        <v>32.276785714285701</v>
      </c>
      <c r="M33" s="180">
        <v>34.992825255101998</v>
      </c>
      <c r="O33" s="180"/>
      <c r="P33" s="182"/>
      <c r="V33" s="115">
        <v>32.276785714285701</v>
      </c>
      <c r="W33" s="180">
        <v>26</v>
      </c>
      <c r="X33" s="180"/>
      <c r="Y33" s="180"/>
      <c r="Z33" s="180"/>
      <c r="AA33" s="140"/>
      <c r="AB33" s="180"/>
      <c r="AD33" s="115">
        <v>32.276785714285701</v>
      </c>
      <c r="AE33" s="180">
        <v>48</v>
      </c>
      <c r="AF33" s="180"/>
      <c r="AG33" s="180"/>
      <c r="AH33" s="180"/>
      <c r="AI33" s="140"/>
      <c r="AJ33" s="180"/>
      <c r="AL33" s="115">
        <v>32.276785714285701</v>
      </c>
      <c r="AM33" s="180">
        <v>36</v>
      </c>
      <c r="AN33" s="180"/>
      <c r="AO33" s="180"/>
      <c r="AP33" s="180"/>
      <c r="AQ33" s="140"/>
      <c r="AR33" s="180"/>
      <c r="AT33" s="115">
        <v>32.276785714285701</v>
      </c>
      <c r="AU33" s="180">
        <v>45</v>
      </c>
      <c r="AV33" s="180"/>
      <c r="AW33" s="180"/>
      <c r="AX33" s="180"/>
      <c r="AY33" s="140"/>
      <c r="AZ33" s="180"/>
      <c r="BB33" s="46">
        <v>33.93</v>
      </c>
      <c r="BC33" s="166">
        <v>88</v>
      </c>
      <c r="BD33" s="170">
        <v>45</v>
      </c>
      <c r="BE33" s="169">
        <v>81</v>
      </c>
      <c r="BF33" s="163">
        <v>58</v>
      </c>
    </row>
    <row r="34" spans="12:58" x14ac:dyDescent="0.25">
      <c r="L34" s="115">
        <v>33.928571428571402</v>
      </c>
      <c r="M34" s="180">
        <v>94.740015146683604</v>
      </c>
      <c r="O34" s="180"/>
      <c r="P34" s="182"/>
      <c r="V34" s="115">
        <v>33.928571428571402</v>
      </c>
      <c r="W34" s="180">
        <v>45</v>
      </c>
      <c r="X34" s="180"/>
      <c r="Y34" s="180"/>
      <c r="Z34" s="180"/>
      <c r="AA34" s="140"/>
      <c r="AB34" s="180"/>
      <c r="AD34" s="115">
        <v>33.928571428571402</v>
      </c>
      <c r="AE34" s="180">
        <v>88</v>
      </c>
      <c r="AF34" s="180"/>
      <c r="AG34" s="180"/>
      <c r="AH34" s="180"/>
      <c r="AI34" s="140"/>
      <c r="AJ34" s="180"/>
      <c r="AL34" s="115">
        <v>33.928571428571402</v>
      </c>
      <c r="AM34" s="180">
        <v>58</v>
      </c>
      <c r="AN34" s="180"/>
      <c r="AO34" s="180"/>
      <c r="AP34" s="180"/>
      <c r="AQ34" s="140"/>
      <c r="AR34" s="180"/>
      <c r="AT34" s="115">
        <v>33.928571428571402</v>
      </c>
      <c r="AU34" s="180">
        <v>81</v>
      </c>
      <c r="AV34" s="180"/>
      <c r="AW34" s="180"/>
      <c r="AX34" s="180"/>
      <c r="AY34" s="140"/>
      <c r="AZ34" s="180"/>
    </row>
    <row r="35" spans="12:58" x14ac:dyDescent="0.25">
      <c r="L35" s="140"/>
      <c r="M35" s="140"/>
      <c r="O35" s="180"/>
      <c r="P35" s="182"/>
      <c r="V35" s="140"/>
      <c r="W35" s="180"/>
      <c r="X35" s="180"/>
      <c r="Y35" s="180"/>
      <c r="Z35" s="180"/>
      <c r="AA35" s="140"/>
      <c r="AB35" s="180"/>
      <c r="AD35" s="140"/>
      <c r="AE35" s="180"/>
      <c r="AF35" s="180"/>
      <c r="AG35" s="180"/>
      <c r="AH35" s="180"/>
      <c r="AI35" s="140"/>
      <c r="AJ35" s="180"/>
      <c r="AL35" s="140"/>
      <c r="AM35" s="180"/>
      <c r="AN35" s="180"/>
      <c r="AO35" s="180"/>
      <c r="AP35" s="180"/>
      <c r="AQ35" s="140"/>
      <c r="AR35" s="180"/>
      <c r="AT35" s="140"/>
      <c r="AU35" s="180"/>
      <c r="AV35" s="180"/>
      <c r="AW35" s="180"/>
      <c r="AX35" s="180"/>
      <c r="AY35" s="140"/>
      <c r="AZ35" s="180"/>
    </row>
    <row r="36" spans="12:58" x14ac:dyDescent="0.25">
      <c r="L36" s="140"/>
      <c r="M36" s="140"/>
      <c r="O36" s="180"/>
      <c r="P36" s="182"/>
      <c r="V36" s="140"/>
      <c r="W36" s="180"/>
      <c r="X36" s="180"/>
      <c r="Y36" s="180"/>
      <c r="Z36" s="180"/>
      <c r="AA36" s="140"/>
      <c r="AB36" s="180"/>
      <c r="AD36" s="140"/>
      <c r="AE36" s="180"/>
      <c r="AF36" s="180"/>
      <c r="AG36" s="180"/>
      <c r="AH36" s="180"/>
      <c r="AI36" s="140"/>
      <c r="AJ36" s="180"/>
      <c r="AL36" s="140"/>
      <c r="AM36" s="180"/>
      <c r="AN36" s="180"/>
      <c r="AO36" s="180"/>
      <c r="AP36" s="180"/>
      <c r="AQ36" s="140"/>
      <c r="AR36" s="180"/>
      <c r="AT36" s="140"/>
      <c r="AU36" s="180"/>
      <c r="AV36" s="180"/>
      <c r="AW36" s="180"/>
      <c r="AX36" s="180"/>
      <c r="AY36" s="140"/>
      <c r="AZ36" s="180"/>
    </row>
    <row r="37" spans="12:58" x14ac:dyDescent="0.25">
      <c r="V37" s="140"/>
      <c r="W37" s="180"/>
      <c r="X37" s="180"/>
      <c r="Y37" s="180"/>
      <c r="Z37" s="180"/>
      <c r="AA37" s="140"/>
      <c r="AB37" s="180"/>
      <c r="AD37" s="140"/>
      <c r="AE37" s="180"/>
      <c r="AF37" s="180"/>
      <c r="AG37" s="180"/>
      <c r="AH37" s="180"/>
      <c r="AI37" s="140"/>
      <c r="AJ37" s="180"/>
      <c r="AL37" s="140"/>
      <c r="AM37" s="180"/>
      <c r="AN37" s="180"/>
      <c r="AO37" s="180"/>
      <c r="AP37" s="180"/>
      <c r="AQ37" s="140"/>
      <c r="AR37" s="180"/>
      <c r="AT37" s="140"/>
      <c r="AU37" s="180"/>
      <c r="AV37" s="180"/>
      <c r="AW37" s="180"/>
      <c r="AX37" s="180"/>
      <c r="AY37" s="140"/>
      <c r="AZ37" s="180"/>
    </row>
    <row r="38" spans="12:58" x14ac:dyDescent="0.25">
      <c r="V38" s="140"/>
      <c r="W38" s="180"/>
      <c r="X38" s="180"/>
      <c r="Y38" s="180"/>
      <c r="Z38" s="180"/>
      <c r="AA38" s="140"/>
      <c r="AB38" s="180"/>
      <c r="AD38" s="140"/>
      <c r="AE38" s="180"/>
      <c r="AF38" s="180"/>
      <c r="AG38" s="180"/>
      <c r="AH38" s="180"/>
      <c r="AI38" s="140"/>
      <c r="AJ38" s="180"/>
      <c r="AL38" s="140"/>
      <c r="AM38" s="180"/>
      <c r="AN38" s="180"/>
      <c r="AO38" s="180"/>
      <c r="AP38" s="180"/>
      <c r="AQ38" s="140"/>
      <c r="AR38" s="180"/>
      <c r="AT38" s="140"/>
      <c r="AU38" s="180"/>
      <c r="AV38" s="180"/>
      <c r="AW38" s="180"/>
      <c r="AX38" s="180"/>
      <c r="AY38" s="140"/>
      <c r="AZ38" s="180"/>
    </row>
    <row r="39" spans="12:58" x14ac:dyDescent="0.25">
      <c r="V39" s="140"/>
      <c r="W39" s="180"/>
      <c r="X39" s="180"/>
      <c r="Y39" s="180"/>
      <c r="Z39" s="180"/>
      <c r="AA39" s="140"/>
      <c r="AB39" s="180"/>
      <c r="AD39" s="140"/>
      <c r="AE39" s="180"/>
      <c r="AF39" s="180"/>
      <c r="AG39" s="180"/>
      <c r="AH39" s="180"/>
      <c r="AI39" s="140"/>
      <c r="AJ39" s="180"/>
      <c r="AL39" s="140"/>
      <c r="AM39" s="180"/>
      <c r="AN39" s="180"/>
      <c r="AO39" s="180"/>
      <c r="AP39" s="180"/>
      <c r="AQ39" s="140"/>
      <c r="AR39" s="180"/>
      <c r="AT39" s="140"/>
      <c r="AU39" s="180"/>
      <c r="AV39" s="180"/>
      <c r="AW39" s="180"/>
      <c r="AX39" s="180"/>
      <c r="AY39" s="140"/>
      <c r="AZ39" s="180"/>
    </row>
    <row r="40" spans="12:58" x14ac:dyDescent="0.25">
      <c r="V40" s="140"/>
      <c r="W40" s="180"/>
      <c r="X40" s="180"/>
      <c r="Y40" s="180"/>
      <c r="Z40" s="180"/>
      <c r="AA40" s="140"/>
      <c r="AB40" s="180"/>
      <c r="AD40" s="140"/>
      <c r="AE40" s="180"/>
      <c r="AF40" s="180"/>
      <c r="AG40" s="180"/>
      <c r="AH40" s="180"/>
      <c r="AI40" s="140"/>
      <c r="AJ40" s="180"/>
      <c r="AL40" s="140"/>
      <c r="AM40" s="180"/>
      <c r="AN40" s="180"/>
      <c r="AO40" s="180"/>
      <c r="AP40" s="180"/>
      <c r="AQ40" s="140"/>
      <c r="AR40" s="180"/>
      <c r="AT40" s="140"/>
      <c r="AU40" s="180"/>
      <c r="AV40" s="180"/>
      <c r="AW40" s="180"/>
      <c r="AX40" s="180"/>
      <c r="AY40" s="140"/>
      <c r="AZ40" s="180"/>
    </row>
    <row r="41" spans="12:58" x14ac:dyDescent="0.25">
      <c r="V41" s="140"/>
      <c r="W41" s="180"/>
      <c r="X41" s="180"/>
      <c r="Y41" s="180"/>
      <c r="Z41" s="180"/>
      <c r="AA41" s="140"/>
      <c r="AB41" s="180"/>
      <c r="AD41" s="140"/>
      <c r="AE41" s="180"/>
      <c r="AF41" s="180"/>
      <c r="AG41" s="180"/>
      <c r="AH41" s="180"/>
      <c r="AI41" s="140"/>
      <c r="AJ41" s="180"/>
      <c r="AL41" s="140"/>
      <c r="AM41" s="180"/>
      <c r="AN41" s="180"/>
      <c r="AO41" s="180"/>
      <c r="AP41" s="180"/>
      <c r="AQ41" s="140"/>
      <c r="AR41" s="180"/>
      <c r="AT41" s="140"/>
      <c r="AU41" s="180"/>
      <c r="AV41" s="180"/>
      <c r="AW41" s="180"/>
      <c r="AX41" s="180"/>
      <c r="AY41" s="140"/>
      <c r="AZ41" s="180"/>
    </row>
    <row r="42" spans="12:58" x14ac:dyDescent="0.25">
      <c r="V42" s="140"/>
      <c r="W42" s="180"/>
      <c r="X42" s="180"/>
      <c r="Y42" s="180"/>
      <c r="Z42" s="180"/>
      <c r="AA42" s="140"/>
      <c r="AB42" s="180"/>
      <c r="AD42" s="140"/>
      <c r="AE42" s="180"/>
      <c r="AF42" s="180"/>
      <c r="AG42" s="180"/>
      <c r="AH42" s="180"/>
      <c r="AI42" s="140"/>
      <c r="AJ42" s="180"/>
      <c r="AL42" s="140"/>
      <c r="AM42" s="180"/>
      <c r="AN42" s="180"/>
      <c r="AO42" s="180"/>
      <c r="AP42" s="180"/>
      <c r="AQ42" s="140"/>
      <c r="AR42" s="180"/>
      <c r="AT42" s="140"/>
      <c r="AU42" s="180"/>
      <c r="AV42" s="180"/>
      <c r="AW42" s="180"/>
      <c r="AX42" s="180"/>
      <c r="AY42" s="140"/>
      <c r="AZ42" s="180"/>
    </row>
    <row r="43" spans="12:58" x14ac:dyDescent="0.25">
      <c r="V43" s="140"/>
      <c r="W43" s="180"/>
      <c r="X43" s="180"/>
      <c r="Y43" s="180"/>
      <c r="Z43" s="180"/>
      <c r="AA43" s="140"/>
      <c r="AB43" s="180"/>
      <c r="AD43" s="140"/>
      <c r="AE43" s="180"/>
      <c r="AF43" s="180"/>
      <c r="AG43" s="180"/>
      <c r="AH43" s="180"/>
      <c r="AI43" s="140"/>
      <c r="AJ43" s="180"/>
      <c r="AL43" s="140"/>
      <c r="AM43" s="180"/>
      <c r="AN43" s="180"/>
      <c r="AO43" s="180"/>
      <c r="AP43" s="180"/>
      <c r="AQ43" s="140"/>
      <c r="AR43" s="180"/>
      <c r="AT43" s="140"/>
      <c r="AU43" s="180"/>
      <c r="AV43" s="180"/>
      <c r="AW43" s="180"/>
      <c r="AX43" s="180"/>
      <c r="AY43" s="140"/>
      <c r="AZ43" s="180"/>
    </row>
    <row r="44" spans="12:58" x14ac:dyDescent="0.25">
      <c r="V44" s="140"/>
      <c r="W44" s="180"/>
      <c r="X44" s="180"/>
      <c r="Y44" s="180"/>
      <c r="Z44" s="180"/>
      <c r="AA44" s="140"/>
      <c r="AB44" s="180"/>
      <c r="AD44" s="140"/>
      <c r="AE44" s="180"/>
      <c r="AF44" s="180"/>
      <c r="AG44" s="180"/>
      <c r="AH44" s="180"/>
      <c r="AI44" s="140"/>
      <c r="AJ44" s="180"/>
      <c r="AL44" s="140"/>
      <c r="AM44" s="180"/>
      <c r="AN44" s="180"/>
      <c r="AO44" s="180"/>
      <c r="AP44" s="180"/>
      <c r="AQ44" s="140"/>
      <c r="AR44" s="180"/>
      <c r="AT44" s="140"/>
      <c r="AU44" s="180"/>
      <c r="AV44" s="180"/>
      <c r="AW44" s="180"/>
      <c r="AX44" s="180"/>
      <c r="AY44" s="140"/>
      <c r="AZ44" s="180"/>
    </row>
    <row r="45" spans="12:58" x14ac:dyDescent="0.25">
      <c r="V45" s="140"/>
      <c r="W45" s="180"/>
      <c r="X45" s="180"/>
      <c r="Y45" s="180"/>
      <c r="Z45" s="180"/>
      <c r="AA45" s="140"/>
      <c r="AB45" s="180"/>
      <c r="AD45" s="140"/>
      <c r="AE45" s="180"/>
      <c r="AF45" s="180"/>
      <c r="AG45" s="180"/>
      <c r="AH45" s="180"/>
      <c r="AI45" s="140"/>
      <c r="AJ45" s="180"/>
      <c r="AL45" s="140"/>
      <c r="AM45" s="180"/>
      <c r="AN45" s="180"/>
      <c r="AO45" s="180"/>
      <c r="AP45" s="180"/>
      <c r="AQ45" s="140"/>
      <c r="AR45" s="180"/>
      <c r="AT45" s="140"/>
      <c r="AU45" s="180"/>
      <c r="AV45" s="180"/>
      <c r="AW45" s="180"/>
      <c r="AX45" s="180"/>
      <c r="AY45" s="140"/>
      <c r="AZ45" s="180"/>
    </row>
    <row r="46" spans="12:58" x14ac:dyDescent="0.25">
      <c r="V46" s="140"/>
      <c r="W46" s="180"/>
      <c r="X46" s="180"/>
      <c r="Y46" s="180"/>
      <c r="Z46" s="180"/>
      <c r="AA46" s="140"/>
      <c r="AB46" s="180"/>
      <c r="AD46" s="140"/>
      <c r="AE46" s="180"/>
      <c r="AF46" s="180"/>
      <c r="AG46" s="180"/>
      <c r="AH46" s="180"/>
      <c r="AI46" s="140"/>
      <c r="AJ46" s="180"/>
      <c r="AL46" s="140"/>
      <c r="AM46" s="180"/>
      <c r="AN46" s="180"/>
      <c r="AO46" s="180"/>
      <c r="AP46" s="180"/>
      <c r="AQ46" s="140"/>
      <c r="AR46" s="180"/>
      <c r="AT46" s="140"/>
      <c r="AU46" s="180"/>
      <c r="AV46" s="180"/>
      <c r="AW46" s="180"/>
      <c r="AX46" s="180"/>
      <c r="AY46" s="140"/>
      <c r="AZ46" s="180"/>
    </row>
    <row r="47" spans="12:58" x14ac:dyDescent="0.25">
      <c r="V47" s="140"/>
      <c r="W47" s="180"/>
      <c r="X47" s="180"/>
      <c r="Y47" s="180"/>
      <c r="Z47" s="180"/>
      <c r="AA47" s="140"/>
      <c r="AB47" s="180"/>
      <c r="AD47" s="140"/>
      <c r="AE47" s="180"/>
      <c r="AF47" s="180"/>
      <c r="AG47" s="180"/>
      <c r="AH47" s="180"/>
      <c r="AI47" s="140"/>
      <c r="AJ47" s="180"/>
      <c r="AL47" s="140"/>
      <c r="AM47" s="180"/>
      <c r="AN47" s="180"/>
      <c r="AO47" s="180"/>
      <c r="AP47" s="180"/>
      <c r="AQ47" s="140"/>
      <c r="AR47" s="180"/>
      <c r="AT47" s="140"/>
      <c r="AU47" s="180"/>
      <c r="AV47" s="180"/>
      <c r="AW47" s="180"/>
      <c r="AX47" s="180"/>
      <c r="AY47" s="140"/>
      <c r="AZ47" s="180"/>
    </row>
    <row r="48" spans="12:58" x14ac:dyDescent="0.25">
      <c r="V48" s="140"/>
      <c r="W48" s="180"/>
      <c r="X48" s="180"/>
      <c r="Y48" s="180"/>
      <c r="Z48" s="180"/>
      <c r="AA48" s="140"/>
      <c r="AB48" s="180"/>
      <c r="AD48" s="140"/>
      <c r="AE48" s="180"/>
      <c r="AF48" s="180"/>
      <c r="AG48" s="180"/>
      <c r="AH48" s="180"/>
      <c r="AI48" s="140"/>
      <c r="AJ48" s="180"/>
      <c r="AL48" s="140"/>
      <c r="AM48" s="180"/>
      <c r="AN48" s="180"/>
      <c r="AO48" s="180"/>
      <c r="AP48" s="180"/>
      <c r="AQ48" s="140"/>
      <c r="AR48" s="180"/>
      <c r="AT48" s="140"/>
      <c r="AU48" s="180"/>
      <c r="AV48" s="180"/>
      <c r="AW48" s="180"/>
      <c r="AX48" s="180"/>
      <c r="AY48" s="140"/>
      <c r="AZ48" s="180"/>
    </row>
    <row r="49" spans="22:52" x14ac:dyDescent="0.25">
      <c r="V49" s="140"/>
      <c r="W49" s="180"/>
      <c r="X49" s="180"/>
      <c r="Y49" s="180"/>
      <c r="Z49" s="180"/>
      <c r="AA49" s="140"/>
      <c r="AB49" s="180"/>
      <c r="AD49" s="140"/>
      <c r="AE49" s="180"/>
      <c r="AF49" s="180"/>
      <c r="AG49" s="180"/>
      <c r="AH49" s="180"/>
      <c r="AI49" s="140"/>
      <c r="AJ49" s="180"/>
      <c r="AL49" s="140"/>
      <c r="AM49" s="180"/>
      <c r="AN49" s="180"/>
      <c r="AO49" s="180"/>
      <c r="AP49" s="180"/>
      <c r="AQ49" s="140"/>
      <c r="AR49" s="180"/>
      <c r="AT49" s="140"/>
      <c r="AU49" s="180"/>
      <c r="AV49" s="180"/>
      <c r="AW49" s="180"/>
      <c r="AX49" s="180"/>
      <c r="AY49" s="140"/>
      <c r="AZ49" s="180"/>
    </row>
    <row r="50" spans="22:52" x14ac:dyDescent="0.25">
      <c r="V50" s="140"/>
      <c r="W50" s="180"/>
      <c r="X50" s="180"/>
      <c r="Y50" s="180"/>
      <c r="Z50" s="180"/>
      <c r="AA50" s="140"/>
      <c r="AB50" s="180"/>
      <c r="AD50" s="140"/>
      <c r="AE50" s="180"/>
      <c r="AF50" s="180"/>
      <c r="AG50" s="180"/>
      <c r="AH50" s="180"/>
      <c r="AI50" s="140"/>
      <c r="AJ50" s="180"/>
      <c r="AL50" s="140"/>
      <c r="AM50" s="180"/>
      <c r="AN50" s="180"/>
      <c r="AO50" s="180"/>
      <c r="AP50" s="180"/>
      <c r="AQ50" s="140"/>
      <c r="AR50" s="180"/>
      <c r="AT50" s="140"/>
      <c r="AU50" s="180"/>
      <c r="AV50" s="180"/>
      <c r="AW50" s="180"/>
      <c r="AX50" s="180"/>
      <c r="AY50" s="140"/>
      <c r="AZ50" s="180"/>
    </row>
    <row r="51" spans="22:52" x14ac:dyDescent="0.25">
      <c r="V51" s="140"/>
      <c r="W51" s="180"/>
      <c r="X51" s="180"/>
      <c r="Y51" s="180"/>
      <c r="Z51" s="180"/>
      <c r="AA51" s="140"/>
      <c r="AB51" s="180"/>
      <c r="AD51" s="140"/>
      <c r="AE51" s="180"/>
      <c r="AF51" s="180"/>
      <c r="AG51" s="180"/>
      <c r="AH51" s="180"/>
      <c r="AI51" s="140"/>
      <c r="AJ51" s="180"/>
      <c r="AL51" s="140"/>
      <c r="AM51" s="180"/>
      <c r="AN51" s="180"/>
      <c r="AO51" s="180"/>
      <c r="AP51" s="180"/>
      <c r="AQ51" s="140"/>
      <c r="AR51" s="180"/>
      <c r="AT51" s="140"/>
      <c r="AU51" s="180"/>
      <c r="AV51" s="180"/>
      <c r="AW51" s="180"/>
      <c r="AX51" s="180"/>
      <c r="AY51" s="140"/>
      <c r="AZ51" s="180"/>
    </row>
    <row r="52" spans="22:52" x14ac:dyDescent="0.25">
      <c r="V52" s="140"/>
      <c r="W52" s="180"/>
      <c r="X52" s="180"/>
      <c r="Y52" s="180"/>
      <c r="Z52" s="180"/>
      <c r="AA52" s="140"/>
      <c r="AB52" s="180"/>
      <c r="AD52" s="140"/>
      <c r="AE52" s="180"/>
      <c r="AF52" s="180"/>
      <c r="AG52" s="180"/>
      <c r="AH52" s="180"/>
      <c r="AI52" s="140"/>
      <c r="AJ52" s="180"/>
      <c r="AL52" s="140"/>
      <c r="AM52" s="180"/>
      <c r="AN52" s="180"/>
      <c r="AO52" s="180"/>
      <c r="AP52" s="180"/>
      <c r="AQ52" s="140"/>
      <c r="AR52" s="180"/>
      <c r="AT52" s="140"/>
      <c r="AU52" s="180"/>
      <c r="AV52" s="180"/>
      <c r="AW52" s="180"/>
      <c r="AX52" s="180"/>
      <c r="AY52" s="140"/>
      <c r="AZ52" s="180"/>
    </row>
    <row r="53" spans="22:52" x14ac:dyDescent="0.25">
      <c r="V53" s="140"/>
      <c r="W53" s="180"/>
      <c r="X53" s="180"/>
      <c r="Y53" s="180"/>
      <c r="Z53" s="180"/>
      <c r="AA53" s="140"/>
      <c r="AB53" s="180"/>
      <c r="AD53" s="140"/>
      <c r="AE53" s="180"/>
      <c r="AF53" s="180"/>
      <c r="AG53" s="180"/>
      <c r="AH53" s="180"/>
      <c r="AI53" s="140"/>
      <c r="AJ53" s="180"/>
      <c r="AL53" s="140"/>
      <c r="AM53" s="180"/>
      <c r="AN53" s="180"/>
      <c r="AO53" s="180"/>
      <c r="AP53" s="180"/>
      <c r="AQ53" s="140"/>
      <c r="AR53" s="180"/>
      <c r="AT53" s="140"/>
      <c r="AU53" s="180"/>
      <c r="AV53" s="180"/>
      <c r="AW53" s="180"/>
      <c r="AX53" s="180"/>
      <c r="AY53" s="140"/>
      <c r="AZ53" s="180"/>
    </row>
    <row r="54" spans="22:52" x14ac:dyDescent="0.25">
      <c r="V54" s="140"/>
      <c r="W54" s="180"/>
      <c r="X54" s="180"/>
      <c r="Y54" s="180"/>
      <c r="Z54" s="180"/>
      <c r="AA54" s="140"/>
      <c r="AB54" s="180"/>
      <c r="AD54" s="140"/>
      <c r="AE54" s="180"/>
      <c r="AF54" s="180"/>
      <c r="AG54" s="180"/>
      <c r="AH54" s="180"/>
      <c r="AI54" s="140"/>
      <c r="AJ54" s="180"/>
      <c r="AL54" s="140"/>
      <c r="AM54" s="180"/>
      <c r="AN54" s="180"/>
      <c r="AO54" s="180"/>
      <c r="AP54" s="180"/>
      <c r="AQ54" s="140"/>
      <c r="AR54" s="180"/>
      <c r="AT54" s="140"/>
      <c r="AU54" s="180"/>
      <c r="AV54" s="180"/>
      <c r="AW54" s="180"/>
      <c r="AX54" s="180"/>
      <c r="AY54" s="140"/>
      <c r="AZ54" s="180"/>
    </row>
    <row r="55" spans="22:52" x14ac:dyDescent="0.25">
      <c r="V55" s="140"/>
      <c r="W55" s="180"/>
      <c r="X55" s="180"/>
      <c r="Y55" s="180"/>
      <c r="Z55" s="180"/>
      <c r="AA55" s="140"/>
      <c r="AB55" s="180"/>
      <c r="AD55" s="140"/>
      <c r="AE55" s="180"/>
      <c r="AF55" s="180"/>
      <c r="AG55" s="180"/>
      <c r="AH55" s="180"/>
      <c r="AI55" s="140"/>
      <c r="AJ55" s="180"/>
      <c r="AL55" s="140"/>
      <c r="AM55" s="180"/>
      <c r="AN55" s="180"/>
      <c r="AO55" s="180"/>
      <c r="AP55" s="180"/>
      <c r="AQ55" s="140"/>
      <c r="AR55" s="180"/>
      <c r="AT55" s="140"/>
      <c r="AU55" s="180"/>
      <c r="AV55" s="180"/>
      <c r="AW55" s="180"/>
      <c r="AX55" s="180"/>
      <c r="AY55" s="140"/>
      <c r="AZ55" s="180"/>
    </row>
    <row r="56" spans="22:52" x14ac:dyDescent="0.25">
      <c r="V56" s="140"/>
      <c r="W56" s="180"/>
      <c r="X56" s="180"/>
      <c r="Y56" s="180"/>
      <c r="Z56" s="180"/>
      <c r="AA56" s="140"/>
      <c r="AB56" s="180"/>
      <c r="AD56" s="140"/>
      <c r="AE56" s="180"/>
      <c r="AF56" s="180"/>
      <c r="AG56" s="180"/>
      <c r="AH56" s="180"/>
      <c r="AI56" s="140"/>
      <c r="AJ56" s="180"/>
      <c r="AL56" s="140"/>
      <c r="AM56" s="180"/>
      <c r="AN56" s="180"/>
      <c r="AO56" s="180"/>
      <c r="AP56" s="180"/>
      <c r="AQ56" s="140"/>
      <c r="AR56" s="180"/>
      <c r="AT56" s="140"/>
      <c r="AU56" s="180"/>
      <c r="AV56" s="180"/>
      <c r="AW56" s="180"/>
      <c r="AX56" s="180"/>
      <c r="AY56" s="140"/>
      <c r="AZ56" s="180"/>
    </row>
    <row r="57" spans="22:52" x14ac:dyDescent="0.25">
      <c r="V57" s="140"/>
      <c r="W57" s="180"/>
      <c r="X57" s="180"/>
      <c r="Y57" s="180"/>
      <c r="Z57" s="180"/>
      <c r="AA57" s="140"/>
      <c r="AB57" s="180"/>
      <c r="AD57" s="140"/>
      <c r="AE57" s="180"/>
      <c r="AF57" s="180"/>
      <c r="AG57" s="180"/>
      <c r="AH57" s="180"/>
      <c r="AI57" s="140"/>
      <c r="AJ57" s="180"/>
      <c r="AL57" s="140"/>
      <c r="AM57" s="180"/>
      <c r="AN57" s="180"/>
      <c r="AO57" s="180"/>
      <c r="AP57" s="180"/>
      <c r="AQ57" s="140"/>
      <c r="AR57" s="180"/>
      <c r="AT57" s="140"/>
      <c r="AU57" s="180"/>
      <c r="AV57" s="180"/>
      <c r="AW57" s="180"/>
      <c r="AX57" s="180"/>
      <c r="AY57" s="140"/>
      <c r="AZ57" s="180"/>
    </row>
    <row r="58" spans="22:52" x14ac:dyDescent="0.25">
      <c r="V58" s="140"/>
      <c r="W58" s="180"/>
      <c r="X58" s="180"/>
      <c r="Y58" s="180"/>
      <c r="Z58" s="180"/>
      <c r="AA58" s="140"/>
      <c r="AB58" s="180"/>
      <c r="AD58" s="140"/>
      <c r="AE58" s="180"/>
      <c r="AF58" s="180"/>
      <c r="AG58" s="180"/>
      <c r="AH58" s="180"/>
      <c r="AI58" s="140"/>
      <c r="AJ58" s="180"/>
      <c r="AL58" s="140"/>
      <c r="AM58" s="180"/>
      <c r="AN58" s="180"/>
      <c r="AO58" s="180"/>
      <c r="AP58" s="180"/>
      <c r="AQ58" s="140"/>
      <c r="AR58" s="180"/>
      <c r="AT58" s="140"/>
      <c r="AU58" s="180"/>
      <c r="AV58" s="180"/>
      <c r="AW58" s="180"/>
      <c r="AX58" s="180"/>
      <c r="AY58" s="140"/>
      <c r="AZ58" s="180"/>
    </row>
    <row r="59" spans="22:52" x14ac:dyDescent="0.25">
      <c r="V59" s="140"/>
      <c r="W59" s="180"/>
      <c r="X59" s="180"/>
      <c r="Y59" s="180"/>
      <c r="Z59" s="180"/>
      <c r="AA59" s="140"/>
      <c r="AB59" s="180"/>
      <c r="AD59" s="140"/>
      <c r="AE59" s="180"/>
      <c r="AF59" s="180"/>
      <c r="AG59" s="180"/>
      <c r="AH59" s="180"/>
      <c r="AI59" s="140"/>
      <c r="AJ59" s="180"/>
      <c r="AL59" s="140"/>
      <c r="AM59" s="180"/>
      <c r="AN59" s="180"/>
      <c r="AO59" s="180"/>
      <c r="AP59" s="180"/>
      <c r="AQ59" s="140"/>
      <c r="AR59" s="180"/>
      <c r="AT59" s="140"/>
      <c r="AU59" s="180"/>
      <c r="AV59" s="180"/>
      <c r="AW59" s="180"/>
      <c r="AX59" s="180"/>
      <c r="AY59" s="140"/>
      <c r="AZ59" s="180"/>
    </row>
    <row r="60" spans="22:52" x14ac:dyDescent="0.25">
      <c r="V60" s="140"/>
      <c r="W60" s="180"/>
      <c r="X60" s="180"/>
      <c r="Y60" s="180"/>
      <c r="Z60" s="180"/>
      <c r="AA60" s="140"/>
      <c r="AB60" s="180"/>
      <c r="AD60" s="140"/>
      <c r="AE60" s="180"/>
      <c r="AF60" s="180"/>
      <c r="AG60" s="180"/>
      <c r="AH60" s="180"/>
      <c r="AI60" s="140"/>
      <c r="AJ60" s="180"/>
      <c r="AL60" s="140"/>
      <c r="AM60" s="180"/>
      <c r="AN60" s="180"/>
      <c r="AO60" s="180"/>
      <c r="AP60" s="180"/>
      <c r="AQ60" s="140"/>
      <c r="AR60" s="180"/>
      <c r="AT60" s="140"/>
      <c r="AU60" s="180"/>
      <c r="AV60" s="180"/>
      <c r="AW60" s="180"/>
      <c r="AX60" s="180"/>
      <c r="AY60" s="140"/>
      <c r="AZ60" s="180"/>
    </row>
    <row r="61" spans="22:52" x14ac:dyDescent="0.25">
      <c r="V61" s="140"/>
      <c r="W61" s="180"/>
      <c r="X61" s="180"/>
      <c r="Y61" s="180"/>
      <c r="Z61" s="180"/>
      <c r="AA61" s="140"/>
      <c r="AB61" s="180"/>
      <c r="AD61" s="140"/>
      <c r="AE61" s="180"/>
      <c r="AF61" s="180"/>
      <c r="AG61" s="180"/>
      <c r="AH61" s="180"/>
      <c r="AI61" s="140"/>
      <c r="AJ61" s="180"/>
      <c r="AL61" s="140"/>
      <c r="AM61" s="180"/>
      <c r="AN61" s="180"/>
      <c r="AO61" s="180"/>
      <c r="AP61" s="180"/>
      <c r="AQ61" s="140"/>
      <c r="AR61" s="180"/>
      <c r="AT61" s="140"/>
      <c r="AU61" s="180"/>
      <c r="AV61" s="180"/>
      <c r="AW61" s="180"/>
      <c r="AX61" s="180"/>
      <c r="AY61" s="140"/>
      <c r="AZ61" s="180"/>
    </row>
    <row r="62" spans="22:52" x14ac:dyDescent="0.25">
      <c r="V62" s="140"/>
      <c r="W62" s="180"/>
      <c r="X62" s="180"/>
      <c r="Y62" s="180"/>
      <c r="Z62" s="180"/>
      <c r="AA62" s="140"/>
      <c r="AB62" s="180"/>
      <c r="AD62" s="140"/>
      <c r="AE62" s="180"/>
      <c r="AF62" s="180"/>
      <c r="AG62" s="180"/>
      <c r="AH62" s="180"/>
      <c r="AI62" s="140"/>
      <c r="AJ62" s="180"/>
      <c r="AL62" s="140"/>
      <c r="AM62" s="180"/>
      <c r="AN62" s="180"/>
      <c r="AO62" s="180"/>
      <c r="AP62" s="180"/>
      <c r="AQ62" s="140"/>
      <c r="AR62" s="180"/>
      <c r="AT62" s="140"/>
      <c r="AU62" s="180"/>
      <c r="AV62" s="180"/>
      <c r="AW62" s="180"/>
      <c r="AX62" s="180"/>
      <c r="AY62" s="140"/>
      <c r="AZ62" s="180"/>
    </row>
    <row r="63" spans="22:52" x14ac:dyDescent="0.25">
      <c r="V63" s="140"/>
      <c r="W63" s="180"/>
      <c r="X63" s="180"/>
      <c r="Y63" s="180"/>
      <c r="Z63" s="180"/>
      <c r="AA63" s="140"/>
      <c r="AB63" s="180"/>
      <c r="AD63" s="140"/>
      <c r="AE63" s="180"/>
      <c r="AF63" s="180"/>
      <c r="AG63" s="180"/>
      <c r="AH63" s="180"/>
      <c r="AI63" s="140"/>
      <c r="AJ63" s="180"/>
      <c r="AL63" s="140"/>
      <c r="AM63" s="180"/>
      <c r="AN63" s="180"/>
      <c r="AO63" s="180"/>
      <c r="AP63" s="180"/>
      <c r="AQ63" s="140"/>
      <c r="AR63" s="180"/>
      <c r="AT63" s="140"/>
      <c r="AU63" s="180"/>
      <c r="AV63" s="180"/>
      <c r="AW63" s="180"/>
      <c r="AX63" s="180"/>
      <c r="AY63" s="140"/>
      <c r="AZ63" s="180"/>
    </row>
    <row r="64" spans="22:52" x14ac:dyDescent="0.25">
      <c r="V64" s="140"/>
      <c r="W64" s="180"/>
      <c r="X64" s="180"/>
      <c r="Y64" s="180"/>
      <c r="Z64" s="180"/>
      <c r="AA64" s="140"/>
      <c r="AB64" s="180"/>
      <c r="AD64" s="140"/>
      <c r="AE64" s="180"/>
      <c r="AF64" s="180"/>
      <c r="AG64" s="180"/>
      <c r="AH64" s="180"/>
      <c r="AI64" s="140"/>
      <c r="AJ64" s="180"/>
      <c r="AL64" s="140"/>
      <c r="AM64" s="180"/>
      <c r="AN64" s="180"/>
      <c r="AO64" s="180"/>
      <c r="AP64" s="180"/>
      <c r="AQ64" s="140"/>
      <c r="AR64" s="180"/>
      <c r="AT64" s="140"/>
      <c r="AU64" s="180"/>
      <c r="AV64" s="180"/>
      <c r="AW64" s="180"/>
      <c r="AX64" s="180"/>
      <c r="AY64" s="140"/>
      <c r="AZ64" s="180"/>
    </row>
    <row r="65" spans="22:52" x14ac:dyDescent="0.25">
      <c r="V65" s="140"/>
      <c r="W65" s="180"/>
      <c r="X65" s="180"/>
      <c r="Y65" s="180"/>
      <c r="Z65" s="180"/>
      <c r="AA65" s="140"/>
      <c r="AB65" s="180"/>
      <c r="AD65" s="140"/>
      <c r="AE65" s="180"/>
      <c r="AF65" s="180"/>
      <c r="AG65" s="180"/>
      <c r="AH65" s="180"/>
      <c r="AI65" s="140"/>
      <c r="AJ65" s="180"/>
      <c r="AL65" s="140"/>
      <c r="AM65" s="180"/>
      <c r="AN65" s="180"/>
      <c r="AO65" s="180"/>
      <c r="AP65" s="180"/>
      <c r="AQ65" s="140"/>
      <c r="AR65" s="180"/>
      <c r="AT65" s="140"/>
      <c r="AU65" s="180"/>
      <c r="AV65" s="180"/>
      <c r="AW65" s="180"/>
      <c r="AX65" s="180"/>
      <c r="AY65" s="140"/>
      <c r="AZ65" s="180"/>
    </row>
    <row r="66" spans="22:52" x14ac:dyDescent="0.25">
      <c r="V66" s="140"/>
      <c r="W66" s="180"/>
      <c r="X66" s="180"/>
      <c r="Y66" s="180"/>
      <c r="Z66" s="180"/>
      <c r="AA66" s="140"/>
      <c r="AB66" s="180"/>
      <c r="AD66" s="140"/>
      <c r="AE66" s="180"/>
      <c r="AF66" s="180"/>
      <c r="AG66" s="180"/>
      <c r="AH66" s="180"/>
      <c r="AI66" s="140"/>
      <c r="AJ66" s="180"/>
      <c r="AL66" s="140"/>
      <c r="AM66" s="180"/>
      <c r="AN66" s="180"/>
      <c r="AO66" s="180"/>
      <c r="AP66" s="180"/>
      <c r="AQ66" s="140"/>
      <c r="AR66" s="180"/>
      <c r="AT66" s="140"/>
      <c r="AU66" s="180"/>
      <c r="AV66" s="180"/>
      <c r="AW66" s="180"/>
      <c r="AX66" s="180"/>
      <c r="AY66" s="140"/>
      <c r="AZ66" s="180"/>
    </row>
    <row r="67" spans="22:52" x14ac:dyDescent="0.25">
      <c r="V67" s="140"/>
      <c r="W67" s="180"/>
      <c r="X67" s="180"/>
      <c r="Y67" s="180"/>
      <c r="Z67" s="180"/>
      <c r="AA67" s="140"/>
      <c r="AB67" s="180"/>
      <c r="AD67" s="140"/>
      <c r="AE67" s="180"/>
      <c r="AF67" s="180"/>
      <c r="AG67" s="180"/>
      <c r="AH67" s="180"/>
      <c r="AI67" s="140"/>
      <c r="AJ67" s="180"/>
      <c r="AL67" s="140"/>
      <c r="AM67" s="180"/>
      <c r="AN67" s="180"/>
      <c r="AO67" s="180"/>
      <c r="AP67" s="180"/>
      <c r="AQ67" s="140"/>
      <c r="AR67" s="180"/>
      <c r="AT67" s="140"/>
      <c r="AU67" s="180"/>
      <c r="AV67" s="180"/>
      <c r="AW67" s="180"/>
      <c r="AX67" s="180"/>
      <c r="AY67" s="140"/>
      <c r="AZ67" s="180"/>
    </row>
    <row r="68" spans="22:52" x14ac:dyDescent="0.25">
      <c r="V68" s="140"/>
      <c r="W68" s="180"/>
      <c r="X68" s="180"/>
      <c r="Y68" s="180"/>
      <c r="Z68" s="180"/>
      <c r="AA68" s="140"/>
      <c r="AB68" s="180"/>
      <c r="AD68" s="140"/>
      <c r="AE68" s="180"/>
      <c r="AF68" s="180"/>
      <c r="AG68" s="180"/>
      <c r="AH68" s="180"/>
      <c r="AI68" s="140"/>
      <c r="AJ68" s="180"/>
      <c r="AL68" s="140"/>
      <c r="AM68" s="180"/>
      <c r="AN68" s="180"/>
      <c r="AO68" s="180"/>
      <c r="AP68" s="180"/>
      <c r="AQ68" s="140"/>
      <c r="AR68" s="180"/>
      <c r="AT68" s="140"/>
      <c r="AU68" s="180"/>
      <c r="AV68" s="180"/>
      <c r="AW68" s="180"/>
      <c r="AX68" s="180"/>
      <c r="AY68" s="140"/>
      <c r="AZ68" s="180"/>
    </row>
    <row r="69" spans="22:52" x14ac:dyDescent="0.25">
      <c r="V69" s="140"/>
      <c r="W69" s="180"/>
      <c r="X69" s="180"/>
      <c r="Y69" s="180"/>
      <c r="Z69" s="180"/>
      <c r="AA69" s="140"/>
      <c r="AB69" s="180"/>
      <c r="AD69" s="140"/>
      <c r="AE69" s="180"/>
      <c r="AF69" s="180"/>
      <c r="AG69" s="180"/>
      <c r="AH69" s="180"/>
      <c r="AI69" s="140"/>
      <c r="AJ69" s="180"/>
      <c r="AL69" s="140"/>
      <c r="AM69" s="180"/>
      <c r="AN69" s="180"/>
      <c r="AO69" s="180"/>
      <c r="AP69" s="180"/>
      <c r="AQ69" s="140"/>
      <c r="AR69" s="180"/>
      <c r="AT69" s="140"/>
      <c r="AU69" s="180"/>
      <c r="AV69" s="180"/>
      <c r="AW69" s="180"/>
      <c r="AX69" s="180"/>
      <c r="AY69" s="140"/>
      <c r="AZ69" s="180"/>
    </row>
    <row r="70" spans="22:52" x14ac:dyDescent="0.25">
      <c r="V70" s="140"/>
      <c r="W70" s="180"/>
      <c r="X70" s="180"/>
      <c r="Y70" s="180"/>
      <c r="Z70" s="180"/>
      <c r="AA70" s="140"/>
      <c r="AB70" s="180"/>
      <c r="AD70" s="140"/>
      <c r="AE70" s="180"/>
      <c r="AF70" s="180"/>
      <c r="AG70" s="180"/>
      <c r="AH70" s="180"/>
      <c r="AI70" s="140"/>
      <c r="AJ70" s="180"/>
      <c r="AL70" s="140"/>
      <c r="AM70" s="180"/>
      <c r="AN70" s="180"/>
      <c r="AO70" s="180"/>
      <c r="AP70" s="180"/>
      <c r="AQ70" s="140"/>
      <c r="AR70" s="180"/>
      <c r="AT70" s="140"/>
      <c r="AU70" s="180"/>
      <c r="AV70" s="180"/>
      <c r="AW70" s="180"/>
      <c r="AX70" s="180"/>
      <c r="AY70" s="140"/>
      <c r="AZ70" s="180"/>
    </row>
    <row r="71" spans="22:52" x14ac:dyDescent="0.25">
      <c r="V71" s="140"/>
      <c r="W71" s="180"/>
      <c r="X71" s="180"/>
      <c r="Y71" s="180"/>
      <c r="Z71" s="180"/>
      <c r="AA71" s="140"/>
      <c r="AB71" s="180"/>
      <c r="AD71" s="140"/>
      <c r="AE71" s="180"/>
      <c r="AF71" s="180"/>
      <c r="AG71" s="180"/>
      <c r="AH71" s="180"/>
      <c r="AI71" s="140"/>
      <c r="AJ71" s="180"/>
      <c r="AL71" s="140"/>
      <c r="AM71" s="180"/>
      <c r="AN71" s="180"/>
      <c r="AO71" s="180"/>
      <c r="AP71" s="180"/>
      <c r="AQ71" s="140"/>
      <c r="AR71" s="180"/>
      <c r="AT71" s="140"/>
      <c r="AU71" s="180"/>
      <c r="AV71" s="180"/>
      <c r="AW71" s="180"/>
      <c r="AX71" s="180"/>
      <c r="AY71" s="140"/>
      <c r="AZ71" s="180"/>
    </row>
    <row r="72" spans="22:52" x14ac:dyDescent="0.25">
      <c r="V72" s="140"/>
      <c r="W72" s="180"/>
      <c r="X72" s="180"/>
      <c r="Y72" s="180"/>
      <c r="Z72" s="180"/>
      <c r="AA72" s="140"/>
      <c r="AB72" s="180"/>
      <c r="AD72" s="140"/>
      <c r="AE72" s="180"/>
      <c r="AF72" s="180"/>
      <c r="AG72" s="180"/>
      <c r="AH72" s="180"/>
      <c r="AI72" s="140"/>
      <c r="AJ72" s="180"/>
      <c r="AL72" s="140"/>
      <c r="AM72" s="180"/>
      <c r="AN72" s="180"/>
      <c r="AO72" s="180"/>
      <c r="AP72" s="180"/>
      <c r="AQ72" s="140"/>
      <c r="AR72" s="180"/>
      <c r="AT72" s="140"/>
      <c r="AU72" s="180"/>
      <c r="AV72" s="180"/>
      <c r="AW72" s="180"/>
      <c r="AX72" s="180"/>
      <c r="AY72" s="140"/>
      <c r="AZ72" s="180"/>
    </row>
    <row r="73" spans="22:52" x14ac:dyDescent="0.25">
      <c r="V73" s="140"/>
      <c r="W73" s="180"/>
      <c r="X73" s="180"/>
      <c r="Y73" s="180"/>
      <c r="Z73" s="180"/>
      <c r="AA73" s="140"/>
      <c r="AB73" s="180"/>
      <c r="AD73" s="140"/>
      <c r="AE73" s="180"/>
      <c r="AF73" s="180"/>
      <c r="AG73" s="180"/>
      <c r="AH73" s="180"/>
      <c r="AI73" s="140"/>
      <c r="AJ73" s="180"/>
      <c r="AL73" s="140"/>
      <c r="AM73" s="180"/>
      <c r="AN73" s="180"/>
      <c r="AO73" s="180"/>
      <c r="AP73" s="180"/>
      <c r="AQ73" s="140"/>
      <c r="AR73" s="180"/>
      <c r="AT73" s="140"/>
      <c r="AU73" s="180"/>
      <c r="AV73" s="180"/>
      <c r="AW73" s="180"/>
      <c r="AX73" s="180"/>
      <c r="AY73" s="140"/>
      <c r="AZ73" s="180"/>
    </row>
    <row r="74" spans="22:52" x14ac:dyDescent="0.25">
      <c r="V74" s="140"/>
      <c r="W74" s="180"/>
      <c r="X74" s="180"/>
      <c r="Y74" s="180"/>
      <c r="Z74" s="180"/>
      <c r="AA74" s="140"/>
      <c r="AB74" s="180"/>
      <c r="AD74" s="140"/>
      <c r="AE74" s="180"/>
      <c r="AF74" s="180"/>
      <c r="AG74" s="180"/>
      <c r="AH74" s="180"/>
      <c r="AI74" s="140"/>
      <c r="AJ74" s="180"/>
      <c r="AL74" s="140"/>
      <c r="AM74" s="180"/>
      <c r="AN74" s="180"/>
      <c r="AO74" s="180"/>
      <c r="AP74" s="180"/>
      <c r="AQ74" s="140"/>
      <c r="AR74" s="180"/>
      <c r="AT74" s="140"/>
      <c r="AU74" s="180"/>
      <c r="AV74" s="180"/>
      <c r="AW74" s="180"/>
      <c r="AX74" s="180"/>
      <c r="AY74" s="140"/>
      <c r="AZ74" s="180"/>
    </row>
    <row r="75" spans="22:52" x14ac:dyDescent="0.25">
      <c r="V75" s="140"/>
      <c r="W75" s="180"/>
      <c r="X75" s="180"/>
      <c r="Y75" s="180"/>
      <c r="Z75" s="180"/>
      <c r="AA75" s="140"/>
      <c r="AB75" s="180"/>
      <c r="AD75" s="140"/>
      <c r="AE75" s="180"/>
      <c r="AF75" s="180"/>
      <c r="AG75" s="180"/>
      <c r="AH75" s="180"/>
      <c r="AI75" s="140"/>
      <c r="AJ75" s="180"/>
      <c r="AL75" s="140"/>
      <c r="AM75" s="180"/>
      <c r="AN75" s="180"/>
      <c r="AO75" s="180"/>
      <c r="AP75" s="180"/>
      <c r="AQ75" s="140"/>
      <c r="AR75" s="180"/>
      <c r="AT75" s="140"/>
      <c r="AU75" s="180"/>
      <c r="AV75" s="180"/>
      <c r="AW75" s="180"/>
      <c r="AX75" s="180"/>
      <c r="AY75" s="140"/>
      <c r="AZ75" s="180"/>
    </row>
    <row r="76" spans="22:52" x14ac:dyDescent="0.25">
      <c r="V76" s="140"/>
      <c r="W76" s="180"/>
      <c r="X76" s="180"/>
      <c r="Y76" s="180"/>
      <c r="Z76" s="180"/>
      <c r="AA76" s="140"/>
      <c r="AB76" s="180"/>
      <c r="AD76" s="140"/>
      <c r="AE76" s="180"/>
      <c r="AF76" s="180"/>
      <c r="AG76" s="180"/>
      <c r="AH76" s="180"/>
      <c r="AI76" s="140"/>
      <c r="AJ76" s="180"/>
      <c r="AL76" s="140"/>
      <c r="AM76" s="180"/>
      <c r="AN76" s="180"/>
      <c r="AO76" s="180"/>
      <c r="AP76" s="180"/>
      <c r="AQ76" s="140"/>
      <c r="AR76" s="180"/>
      <c r="AT76" s="140"/>
      <c r="AU76" s="180"/>
      <c r="AV76" s="180"/>
      <c r="AW76" s="180"/>
      <c r="AX76" s="180"/>
      <c r="AY76" s="140"/>
      <c r="AZ76" s="180"/>
    </row>
    <row r="77" spans="22:52" x14ac:dyDescent="0.25">
      <c r="V77" s="140"/>
      <c r="W77" s="180"/>
      <c r="X77" s="180"/>
      <c r="Y77" s="180"/>
      <c r="Z77" s="180"/>
      <c r="AA77" s="140"/>
      <c r="AB77" s="180"/>
      <c r="AD77" s="140"/>
      <c r="AE77" s="180"/>
      <c r="AF77" s="180"/>
      <c r="AG77" s="180"/>
      <c r="AH77" s="180"/>
      <c r="AI77" s="140"/>
      <c r="AJ77" s="180"/>
      <c r="AL77" s="140"/>
      <c r="AM77" s="180"/>
      <c r="AN77" s="180"/>
      <c r="AO77" s="180"/>
      <c r="AP77" s="180"/>
      <c r="AQ77" s="140"/>
      <c r="AR77" s="180"/>
      <c r="AT77" s="140"/>
      <c r="AU77" s="180"/>
      <c r="AV77" s="180"/>
      <c r="AW77" s="180"/>
      <c r="AX77" s="180"/>
      <c r="AY77" s="140"/>
      <c r="AZ77" s="180"/>
    </row>
    <row r="78" spans="22:52" x14ac:dyDescent="0.25">
      <c r="V78" s="140"/>
      <c r="W78" s="180"/>
      <c r="X78" s="180"/>
      <c r="Y78" s="180"/>
      <c r="Z78" s="180"/>
      <c r="AA78" s="140"/>
      <c r="AB78" s="180"/>
      <c r="AD78" s="140"/>
      <c r="AE78" s="180"/>
      <c r="AF78" s="180"/>
      <c r="AG78" s="180"/>
      <c r="AH78" s="180"/>
      <c r="AI78" s="140"/>
      <c r="AJ78" s="180"/>
      <c r="AL78" s="140"/>
      <c r="AM78" s="180"/>
      <c r="AN78" s="180"/>
      <c r="AO78" s="180"/>
      <c r="AP78" s="180"/>
      <c r="AQ78" s="140"/>
      <c r="AR78" s="180"/>
      <c r="AT78" s="140"/>
      <c r="AU78" s="180"/>
      <c r="AV78" s="180"/>
      <c r="AW78" s="180"/>
      <c r="AX78" s="180"/>
      <c r="AY78" s="140"/>
      <c r="AZ78" s="180"/>
    </row>
    <row r="79" spans="22:52" x14ac:dyDescent="0.25">
      <c r="V79" s="140"/>
      <c r="W79" s="180"/>
      <c r="X79" s="180"/>
      <c r="Y79" s="180"/>
      <c r="Z79" s="180"/>
      <c r="AA79" s="140"/>
      <c r="AB79" s="180"/>
      <c r="AD79" s="140"/>
      <c r="AE79" s="180"/>
      <c r="AF79" s="180"/>
      <c r="AG79" s="180"/>
      <c r="AH79" s="180"/>
      <c r="AI79" s="140"/>
      <c r="AJ79" s="180"/>
      <c r="AL79" s="140"/>
      <c r="AM79" s="180"/>
      <c r="AN79" s="180"/>
      <c r="AO79" s="180"/>
      <c r="AP79" s="180"/>
      <c r="AQ79" s="140"/>
      <c r="AR79" s="180"/>
      <c r="AT79" s="140"/>
      <c r="AU79" s="180"/>
      <c r="AV79" s="180"/>
      <c r="AW79" s="180"/>
      <c r="AX79" s="180"/>
      <c r="AY79" s="140"/>
      <c r="AZ79" s="180"/>
    </row>
    <row r="80" spans="22:52" x14ac:dyDescent="0.25">
      <c r="V80" s="140"/>
      <c r="W80" s="180"/>
      <c r="X80" s="180"/>
      <c r="Y80" s="180"/>
      <c r="Z80" s="180"/>
      <c r="AA80" s="140"/>
      <c r="AB80" s="180"/>
      <c r="AD80" s="140"/>
      <c r="AE80" s="180"/>
      <c r="AF80" s="180"/>
      <c r="AG80" s="180"/>
      <c r="AH80" s="180"/>
      <c r="AI80" s="140"/>
      <c r="AJ80" s="180"/>
      <c r="AL80" s="140"/>
      <c r="AM80" s="180"/>
      <c r="AN80" s="180"/>
      <c r="AO80" s="180"/>
      <c r="AP80" s="180"/>
      <c r="AQ80" s="140"/>
      <c r="AR80" s="180"/>
      <c r="AT80" s="140"/>
      <c r="AU80" s="180"/>
      <c r="AV80" s="180"/>
      <c r="AW80" s="180"/>
      <c r="AX80" s="180"/>
      <c r="AY80" s="140"/>
      <c r="AZ80" s="180"/>
    </row>
    <row r="81" spans="22:52" x14ac:dyDescent="0.25">
      <c r="V81" s="140"/>
      <c r="W81" s="180"/>
      <c r="X81" s="180"/>
      <c r="Y81" s="180"/>
      <c r="Z81" s="180"/>
      <c r="AA81" s="140"/>
      <c r="AB81" s="180"/>
      <c r="AD81" s="140"/>
      <c r="AE81" s="180"/>
      <c r="AF81" s="180"/>
      <c r="AG81" s="180"/>
      <c r="AH81" s="180"/>
      <c r="AI81" s="140"/>
      <c r="AJ81" s="180"/>
      <c r="AL81" s="140"/>
      <c r="AM81" s="180"/>
      <c r="AN81" s="180"/>
      <c r="AO81" s="180"/>
      <c r="AP81" s="180"/>
      <c r="AQ81" s="140"/>
      <c r="AR81" s="180"/>
      <c r="AT81" s="140"/>
      <c r="AU81" s="180"/>
      <c r="AV81" s="180"/>
      <c r="AW81" s="180"/>
      <c r="AX81" s="180"/>
      <c r="AY81" s="140"/>
      <c r="AZ81" s="180"/>
    </row>
    <row r="82" spans="22:52" x14ac:dyDescent="0.25">
      <c r="V82" s="140"/>
      <c r="W82" s="180"/>
      <c r="X82" s="180"/>
      <c r="Y82" s="180"/>
      <c r="Z82" s="180"/>
      <c r="AA82" s="140"/>
      <c r="AB82" s="180"/>
      <c r="AD82" s="140"/>
      <c r="AE82" s="180"/>
      <c r="AF82" s="180"/>
      <c r="AG82" s="180"/>
      <c r="AH82" s="180"/>
      <c r="AI82" s="140"/>
      <c r="AJ82" s="180"/>
      <c r="AL82" s="140"/>
      <c r="AM82" s="180"/>
      <c r="AN82" s="180"/>
      <c r="AO82" s="180"/>
      <c r="AP82" s="180"/>
      <c r="AQ82" s="140"/>
      <c r="AR82" s="180"/>
      <c r="AT82" s="140"/>
      <c r="AU82" s="180"/>
      <c r="AV82" s="180"/>
      <c r="AW82" s="180"/>
      <c r="AX82" s="180"/>
      <c r="AY82" s="140"/>
      <c r="AZ82" s="180"/>
    </row>
    <row r="83" spans="22:52" x14ac:dyDescent="0.25">
      <c r="V83" s="140"/>
      <c r="W83" s="180"/>
      <c r="X83" s="180"/>
      <c r="Y83" s="180"/>
      <c r="Z83" s="180"/>
      <c r="AA83" s="140"/>
      <c r="AB83" s="180"/>
      <c r="AD83" s="140"/>
      <c r="AE83" s="180"/>
      <c r="AF83" s="180"/>
      <c r="AG83" s="180"/>
      <c r="AH83" s="180"/>
      <c r="AI83" s="140"/>
      <c r="AJ83" s="180"/>
      <c r="AL83" s="140"/>
      <c r="AM83" s="180"/>
      <c r="AN83" s="180"/>
      <c r="AO83" s="180"/>
      <c r="AP83" s="180"/>
      <c r="AQ83" s="140"/>
      <c r="AR83" s="180"/>
      <c r="AT83" s="140"/>
      <c r="AU83" s="180"/>
      <c r="AV83" s="180"/>
      <c r="AW83" s="180"/>
      <c r="AX83" s="180"/>
      <c r="AY83" s="140"/>
      <c r="AZ83" s="180"/>
    </row>
    <row r="84" spans="22:52" x14ac:dyDescent="0.25">
      <c r="V84" s="140"/>
      <c r="W84" s="180"/>
      <c r="X84" s="180"/>
      <c r="Y84" s="180"/>
      <c r="Z84" s="180"/>
      <c r="AA84" s="140"/>
      <c r="AB84" s="180"/>
      <c r="AD84" s="140"/>
      <c r="AE84" s="180"/>
      <c r="AF84" s="180"/>
      <c r="AG84" s="180"/>
      <c r="AH84" s="180"/>
      <c r="AI84" s="140"/>
      <c r="AJ84" s="180"/>
      <c r="AL84" s="140"/>
      <c r="AM84" s="180"/>
      <c r="AN84" s="180"/>
      <c r="AO84" s="180"/>
      <c r="AP84" s="180"/>
      <c r="AQ84" s="140"/>
      <c r="AR84" s="180"/>
      <c r="AT84" s="140"/>
      <c r="AU84" s="180"/>
      <c r="AV84" s="180"/>
      <c r="AW84" s="180"/>
      <c r="AX84" s="180"/>
      <c r="AY84" s="140"/>
      <c r="AZ84" s="180"/>
    </row>
    <row r="85" spans="22:52" x14ac:dyDescent="0.25">
      <c r="V85" s="140"/>
      <c r="W85" s="180"/>
      <c r="X85" s="180"/>
      <c r="Y85" s="180"/>
      <c r="Z85" s="180"/>
      <c r="AA85" s="140"/>
      <c r="AB85" s="180"/>
      <c r="AD85" s="140"/>
      <c r="AE85" s="180"/>
      <c r="AF85" s="180"/>
      <c r="AG85" s="180"/>
      <c r="AH85" s="180"/>
      <c r="AI85" s="140"/>
      <c r="AJ85" s="180"/>
      <c r="AL85" s="140"/>
      <c r="AM85" s="180"/>
      <c r="AN85" s="180"/>
      <c r="AO85" s="180"/>
      <c r="AP85" s="180"/>
      <c r="AQ85" s="140"/>
      <c r="AR85" s="180"/>
      <c r="AT85" s="140"/>
      <c r="AU85" s="180"/>
      <c r="AV85" s="180"/>
      <c r="AW85" s="180"/>
      <c r="AX85" s="180"/>
      <c r="AY85" s="140"/>
      <c r="AZ85" s="180"/>
    </row>
    <row r="86" spans="22:52" x14ac:dyDescent="0.25">
      <c r="V86" s="140"/>
      <c r="W86" s="180"/>
      <c r="X86" s="180"/>
      <c r="Y86" s="180"/>
      <c r="Z86" s="180"/>
      <c r="AA86" s="140"/>
      <c r="AB86" s="180"/>
      <c r="AD86" s="140"/>
      <c r="AE86" s="180"/>
      <c r="AF86" s="180"/>
      <c r="AG86" s="180"/>
      <c r="AH86" s="180"/>
      <c r="AI86" s="140"/>
      <c r="AJ86" s="180"/>
      <c r="AL86" s="140"/>
      <c r="AM86" s="180"/>
      <c r="AN86" s="180"/>
      <c r="AO86" s="180"/>
      <c r="AP86" s="180"/>
      <c r="AQ86" s="140"/>
      <c r="AR86" s="180"/>
      <c r="AT86" s="140"/>
      <c r="AU86" s="180"/>
      <c r="AV86" s="180"/>
      <c r="AW86" s="180"/>
      <c r="AX86" s="180"/>
      <c r="AY86" s="140"/>
      <c r="AZ86" s="180"/>
    </row>
    <row r="87" spans="22:52" x14ac:dyDescent="0.25">
      <c r="V87" s="140"/>
      <c r="W87" s="180"/>
      <c r="X87" s="180"/>
      <c r="Y87" s="180"/>
      <c r="Z87" s="180"/>
      <c r="AA87" s="140"/>
      <c r="AB87" s="180"/>
      <c r="AD87" s="140"/>
      <c r="AE87" s="180"/>
      <c r="AF87" s="180"/>
      <c r="AG87" s="180"/>
      <c r="AH87" s="180"/>
      <c r="AI87" s="140"/>
      <c r="AJ87" s="180"/>
      <c r="AL87" s="140"/>
      <c r="AM87" s="180"/>
      <c r="AN87" s="180"/>
      <c r="AO87" s="180"/>
      <c r="AP87" s="180"/>
      <c r="AQ87" s="140"/>
      <c r="AR87" s="180"/>
      <c r="AT87" s="140"/>
      <c r="AU87" s="180"/>
      <c r="AV87" s="180"/>
      <c r="AW87" s="180"/>
      <c r="AX87" s="180"/>
      <c r="AY87" s="140"/>
      <c r="AZ87" s="180"/>
    </row>
    <row r="88" spans="22:52" x14ac:dyDescent="0.25">
      <c r="V88" s="140"/>
      <c r="W88" s="180"/>
      <c r="X88" s="180"/>
      <c r="Y88" s="180"/>
      <c r="Z88" s="180"/>
      <c r="AA88" s="140"/>
      <c r="AB88" s="180"/>
      <c r="AD88" s="140"/>
      <c r="AE88" s="180"/>
      <c r="AF88" s="180"/>
      <c r="AG88" s="180"/>
      <c r="AH88" s="180"/>
      <c r="AI88" s="140"/>
      <c r="AJ88" s="180"/>
      <c r="AL88" s="140"/>
      <c r="AM88" s="180"/>
      <c r="AN88" s="180"/>
      <c r="AO88" s="180"/>
      <c r="AP88" s="180"/>
      <c r="AQ88" s="140"/>
      <c r="AR88" s="180"/>
      <c r="AT88" s="140"/>
      <c r="AU88" s="180"/>
      <c r="AV88" s="180"/>
      <c r="AW88" s="180"/>
      <c r="AX88" s="180"/>
      <c r="AY88" s="140"/>
      <c r="AZ88" s="180"/>
    </row>
    <row r="89" spans="22:52" x14ac:dyDescent="0.25">
      <c r="V89" s="140"/>
      <c r="W89" s="180"/>
      <c r="X89" s="180"/>
      <c r="Y89" s="180"/>
      <c r="Z89" s="180"/>
      <c r="AA89" s="140"/>
      <c r="AB89" s="180"/>
      <c r="AD89" s="140"/>
      <c r="AE89" s="180"/>
      <c r="AF89" s="180"/>
      <c r="AG89" s="180"/>
      <c r="AH89" s="180"/>
      <c r="AI89" s="140"/>
      <c r="AJ89" s="180"/>
      <c r="AL89" s="140"/>
      <c r="AM89" s="180"/>
      <c r="AN89" s="180"/>
      <c r="AO89" s="180"/>
      <c r="AP89" s="180"/>
      <c r="AQ89" s="140"/>
      <c r="AR89" s="180"/>
      <c r="AT89" s="140"/>
      <c r="AU89" s="180"/>
      <c r="AV89" s="180"/>
      <c r="AW89" s="180"/>
      <c r="AX89" s="180"/>
      <c r="AY89" s="140"/>
      <c r="AZ89" s="180"/>
    </row>
    <row r="90" spans="22:52" x14ac:dyDescent="0.25">
      <c r="V90" s="140"/>
      <c r="W90" s="180"/>
      <c r="X90" s="180"/>
      <c r="Y90" s="180"/>
      <c r="Z90" s="180"/>
      <c r="AA90" s="140"/>
      <c r="AB90" s="180"/>
      <c r="AD90" s="140"/>
      <c r="AE90" s="180"/>
      <c r="AF90" s="180"/>
      <c r="AG90" s="180"/>
      <c r="AH90" s="180"/>
      <c r="AI90" s="140"/>
      <c r="AJ90" s="180"/>
      <c r="AL90" s="140"/>
      <c r="AM90" s="180"/>
      <c r="AN90" s="180"/>
      <c r="AO90" s="180"/>
      <c r="AP90" s="180"/>
      <c r="AQ90" s="140"/>
      <c r="AR90" s="180"/>
      <c r="AT90" s="140"/>
      <c r="AU90" s="180"/>
      <c r="AV90" s="180"/>
      <c r="AW90" s="180"/>
      <c r="AX90" s="180"/>
      <c r="AY90" s="140"/>
      <c r="AZ90" s="180"/>
    </row>
    <row r="91" spans="22:52" x14ac:dyDescent="0.25">
      <c r="V91" s="140"/>
      <c r="W91" s="180"/>
      <c r="X91" s="180"/>
      <c r="Y91" s="180"/>
      <c r="Z91" s="180"/>
      <c r="AA91" s="140"/>
      <c r="AB91" s="180"/>
      <c r="AD91" s="140"/>
      <c r="AE91" s="180"/>
      <c r="AF91" s="180"/>
      <c r="AG91" s="180"/>
      <c r="AH91" s="180"/>
      <c r="AI91" s="140"/>
      <c r="AJ91" s="180"/>
      <c r="AL91" s="140"/>
      <c r="AM91" s="180"/>
      <c r="AN91" s="180"/>
      <c r="AO91" s="180"/>
      <c r="AP91" s="180"/>
      <c r="AQ91" s="140"/>
      <c r="AR91" s="180"/>
      <c r="AT91" s="140"/>
      <c r="AU91" s="180"/>
      <c r="AV91" s="180"/>
      <c r="AW91" s="180"/>
      <c r="AX91" s="180"/>
      <c r="AY91" s="140"/>
      <c r="AZ91" s="180"/>
    </row>
    <row r="92" spans="22:52" x14ac:dyDescent="0.25">
      <c r="V92" s="140"/>
      <c r="W92" s="180"/>
      <c r="X92" s="180"/>
      <c r="Y92" s="180"/>
      <c r="Z92" s="180"/>
      <c r="AA92" s="140"/>
      <c r="AB92" s="180"/>
      <c r="AD92" s="140"/>
      <c r="AE92" s="180"/>
      <c r="AF92" s="180"/>
      <c r="AG92" s="180"/>
      <c r="AH92" s="180"/>
      <c r="AI92" s="140"/>
      <c r="AJ92" s="180"/>
      <c r="AL92" s="140"/>
      <c r="AM92" s="180"/>
      <c r="AN92" s="180"/>
      <c r="AO92" s="180"/>
      <c r="AP92" s="180"/>
      <c r="AQ92" s="140"/>
      <c r="AR92" s="180"/>
      <c r="AT92" s="140"/>
      <c r="AU92" s="180"/>
      <c r="AV92" s="180"/>
      <c r="AW92" s="180"/>
      <c r="AX92" s="180"/>
      <c r="AY92" s="140"/>
      <c r="AZ92" s="180"/>
    </row>
    <row r="93" spans="22:52" x14ac:dyDescent="0.25">
      <c r="V93" s="140"/>
      <c r="W93" s="180"/>
      <c r="X93" s="180"/>
      <c r="Y93" s="180"/>
      <c r="Z93" s="180"/>
      <c r="AA93" s="140"/>
      <c r="AB93" s="180"/>
      <c r="AD93" s="140"/>
      <c r="AE93" s="180"/>
      <c r="AF93" s="180"/>
      <c r="AG93" s="180"/>
      <c r="AH93" s="180"/>
      <c r="AI93" s="140"/>
      <c r="AJ93" s="180"/>
      <c r="AL93" s="140"/>
      <c r="AM93" s="180"/>
      <c r="AN93" s="180"/>
      <c r="AO93" s="180"/>
      <c r="AP93" s="180"/>
      <c r="AQ93" s="140"/>
      <c r="AR93" s="180"/>
      <c r="AT93" s="140"/>
      <c r="AU93" s="180"/>
      <c r="AV93" s="180"/>
      <c r="AW93" s="180"/>
      <c r="AX93" s="180"/>
      <c r="AY93" s="140"/>
      <c r="AZ93" s="180"/>
    </row>
    <row r="94" spans="22:52" x14ac:dyDescent="0.25">
      <c r="V94" s="140"/>
      <c r="W94" s="180"/>
      <c r="X94" s="180"/>
      <c r="Y94" s="180"/>
      <c r="Z94" s="180"/>
      <c r="AA94" s="140"/>
      <c r="AB94" s="180"/>
      <c r="AD94" s="140"/>
      <c r="AE94" s="180"/>
      <c r="AF94" s="180"/>
      <c r="AG94" s="180"/>
      <c r="AH94" s="180"/>
      <c r="AI94" s="140"/>
      <c r="AJ94" s="180"/>
      <c r="AL94" s="140"/>
      <c r="AM94" s="180"/>
      <c r="AN94" s="180"/>
      <c r="AO94" s="180"/>
      <c r="AP94" s="180"/>
      <c r="AQ94" s="140"/>
      <c r="AR94" s="180"/>
      <c r="AT94" s="140"/>
      <c r="AU94" s="180"/>
      <c r="AV94" s="180"/>
      <c r="AW94" s="180"/>
      <c r="AX94" s="180"/>
      <c r="AY94" s="140"/>
      <c r="AZ94" s="180"/>
    </row>
    <row r="95" spans="22:52" x14ac:dyDescent="0.25">
      <c r="V95" s="140"/>
      <c r="W95" s="180"/>
      <c r="X95" s="180"/>
      <c r="Y95" s="180"/>
      <c r="Z95" s="180"/>
      <c r="AA95" s="140"/>
      <c r="AB95" s="180"/>
      <c r="AD95" s="140"/>
      <c r="AE95" s="180"/>
      <c r="AF95" s="180"/>
      <c r="AG95" s="180"/>
      <c r="AH95" s="180"/>
      <c r="AI95" s="140"/>
      <c r="AJ95" s="180"/>
      <c r="AL95" s="140"/>
      <c r="AM95" s="180"/>
      <c r="AN95" s="180"/>
      <c r="AO95" s="180"/>
      <c r="AP95" s="180"/>
      <c r="AQ95" s="140"/>
      <c r="AR95" s="180"/>
      <c r="AT95" s="140"/>
      <c r="AU95" s="180"/>
      <c r="AV95" s="180"/>
      <c r="AW95" s="180"/>
      <c r="AX95" s="180"/>
      <c r="AY95" s="140"/>
      <c r="AZ95" s="180"/>
    </row>
    <row r="96" spans="22:52" x14ac:dyDescent="0.25">
      <c r="V96" s="140"/>
      <c r="W96" s="180"/>
      <c r="X96" s="180"/>
      <c r="Y96" s="180"/>
      <c r="Z96" s="180"/>
      <c r="AA96" s="140"/>
      <c r="AB96" s="180"/>
      <c r="AD96" s="140"/>
      <c r="AE96" s="180"/>
      <c r="AF96" s="180"/>
      <c r="AG96" s="180"/>
      <c r="AH96" s="180"/>
      <c r="AI96" s="140"/>
      <c r="AJ96" s="180"/>
      <c r="AL96" s="140"/>
      <c r="AM96" s="180"/>
      <c r="AN96" s="180"/>
      <c r="AO96" s="180"/>
      <c r="AP96" s="180"/>
      <c r="AQ96" s="140"/>
      <c r="AR96" s="180"/>
      <c r="AT96" s="140"/>
      <c r="AU96" s="180"/>
      <c r="AV96" s="180"/>
      <c r="AW96" s="180"/>
      <c r="AX96" s="180"/>
      <c r="AY96" s="140"/>
      <c r="AZ96" s="180"/>
    </row>
    <row r="97" spans="22:52" x14ac:dyDescent="0.25">
      <c r="V97" s="140"/>
      <c r="W97" s="180"/>
      <c r="X97" s="180"/>
      <c r="Y97" s="180"/>
      <c r="Z97" s="180"/>
      <c r="AA97" s="140"/>
      <c r="AB97" s="180"/>
      <c r="AD97" s="140"/>
      <c r="AE97" s="180"/>
      <c r="AF97" s="180"/>
      <c r="AG97" s="180"/>
      <c r="AH97" s="180"/>
      <c r="AI97" s="140"/>
      <c r="AJ97" s="180"/>
      <c r="AL97" s="140"/>
      <c r="AM97" s="180"/>
      <c r="AN97" s="180"/>
      <c r="AO97" s="180"/>
      <c r="AP97" s="180"/>
      <c r="AQ97" s="140"/>
      <c r="AR97" s="180"/>
      <c r="AT97" s="140"/>
      <c r="AU97" s="180"/>
      <c r="AV97" s="180"/>
      <c r="AW97" s="180"/>
      <c r="AX97" s="180"/>
      <c r="AY97" s="140"/>
      <c r="AZ97" s="180"/>
    </row>
    <row r="98" spans="22:52" x14ac:dyDescent="0.25">
      <c r="V98" s="140"/>
      <c r="W98" s="180"/>
      <c r="X98" s="180"/>
      <c r="Y98" s="180"/>
      <c r="Z98" s="180"/>
      <c r="AA98" s="140"/>
      <c r="AB98" s="180"/>
      <c r="AD98" s="140"/>
      <c r="AE98" s="180"/>
      <c r="AF98" s="180"/>
      <c r="AG98" s="180"/>
      <c r="AH98" s="180"/>
      <c r="AI98" s="140"/>
      <c r="AJ98" s="180"/>
      <c r="AL98" s="140"/>
      <c r="AM98" s="180"/>
      <c r="AN98" s="180"/>
      <c r="AO98" s="180"/>
      <c r="AP98" s="180"/>
      <c r="AQ98" s="140"/>
      <c r="AR98" s="180"/>
      <c r="AT98" s="140"/>
      <c r="AU98" s="180"/>
      <c r="AV98" s="180"/>
      <c r="AW98" s="180"/>
      <c r="AX98" s="180"/>
      <c r="AY98" s="140"/>
      <c r="AZ98" s="180"/>
    </row>
    <row r="99" spans="22:52" x14ac:dyDescent="0.25">
      <c r="V99" s="140"/>
      <c r="W99" s="180"/>
      <c r="X99" s="180"/>
      <c r="Y99" s="180"/>
      <c r="Z99" s="180"/>
      <c r="AA99" s="140"/>
      <c r="AB99" s="180"/>
      <c r="AD99" s="140"/>
      <c r="AE99" s="180"/>
      <c r="AF99" s="180"/>
      <c r="AG99" s="180"/>
      <c r="AH99" s="180"/>
      <c r="AI99" s="140"/>
      <c r="AJ99" s="180"/>
      <c r="AL99" s="140"/>
      <c r="AM99" s="180"/>
      <c r="AN99" s="180"/>
      <c r="AO99" s="180"/>
      <c r="AP99" s="180"/>
      <c r="AQ99" s="140"/>
      <c r="AR99" s="180"/>
      <c r="AT99" s="140"/>
      <c r="AU99" s="180"/>
      <c r="AV99" s="180"/>
      <c r="AW99" s="180"/>
      <c r="AX99" s="180"/>
      <c r="AY99" s="140"/>
      <c r="AZ99" s="180"/>
    </row>
    <row r="100" spans="22:52" x14ac:dyDescent="0.25">
      <c r="V100" s="140"/>
      <c r="W100" s="180"/>
      <c r="X100" s="180"/>
      <c r="Y100" s="180"/>
      <c r="Z100" s="180"/>
      <c r="AA100" s="140"/>
      <c r="AB100" s="180"/>
      <c r="AD100" s="140"/>
      <c r="AE100" s="180"/>
      <c r="AF100" s="180"/>
      <c r="AG100" s="180"/>
      <c r="AH100" s="180"/>
      <c r="AI100" s="140"/>
      <c r="AJ100" s="180"/>
      <c r="AL100" s="140"/>
      <c r="AM100" s="180"/>
      <c r="AN100" s="180"/>
      <c r="AO100" s="180"/>
      <c r="AP100" s="180"/>
      <c r="AQ100" s="140"/>
      <c r="AR100" s="180"/>
      <c r="AT100" s="140"/>
      <c r="AU100" s="180"/>
      <c r="AV100" s="180"/>
      <c r="AW100" s="180"/>
      <c r="AX100" s="180"/>
      <c r="AY100" s="140"/>
      <c r="AZ100" s="180"/>
    </row>
    <row r="101" spans="22:52" x14ac:dyDescent="0.25">
      <c r="V101" s="140"/>
      <c r="W101" s="180"/>
      <c r="X101" s="180"/>
      <c r="Y101" s="180"/>
      <c r="Z101" s="180"/>
      <c r="AA101" s="140"/>
      <c r="AB101" s="180"/>
      <c r="AD101" s="140"/>
      <c r="AE101" s="180"/>
      <c r="AF101" s="180"/>
      <c r="AG101" s="180"/>
      <c r="AH101" s="180"/>
      <c r="AI101" s="140"/>
      <c r="AJ101" s="180"/>
      <c r="AL101" s="140"/>
      <c r="AM101" s="180"/>
      <c r="AN101" s="180"/>
      <c r="AO101" s="180"/>
      <c r="AP101" s="180"/>
      <c r="AQ101" s="140"/>
      <c r="AR101" s="180"/>
      <c r="AT101" s="140"/>
      <c r="AU101" s="180"/>
      <c r="AV101" s="180"/>
      <c r="AW101" s="180"/>
      <c r="AX101" s="180"/>
      <c r="AY101" s="140"/>
      <c r="AZ101" s="180"/>
    </row>
    <row r="102" spans="22:52" x14ac:dyDescent="0.25">
      <c r="V102" s="140"/>
      <c r="W102" s="180"/>
      <c r="X102" s="180"/>
      <c r="Y102" s="180"/>
      <c r="Z102" s="180"/>
      <c r="AA102" s="140"/>
      <c r="AB102" s="180"/>
      <c r="AD102" s="140"/>
      <c r="AE102" s="180"/>
      <c r="AF102" s="180"/>
      <c r="AG102" s="180"/>
      <c r="AH102" s="180"/>
      <c r="AI102" s="140"/>
      <c r="AJ102" s="180"/>
      <c r="AL102" s="140"/>
      <c r="AM102" s="180"/>
      <c r="AN102" s="180"/>
      <c r="AO102" s="180"/>
      <c r="AP102" s="180"/>
      <c r="AQ102" s="140"/>
      <c r="AR102" s="180"/>
      <c r="AT102" s="140"/>
      <c r="AU102" s="180"/>
      <c r="AV102" s="180"/>
      <c r="AW102" s="180"/>
      <c r="AX102" s="180"/>
      <c r="AY102" s="140"/>
      <c r="AZ102" s="180"/>
    </row>
    <row r="103" spans="22:52" x14ac:dyDescent="0.25">
      <c r="V103" s="140"/>
      <c r="W103" s="180"/>
      <c r="X103" s="180"/>
      <c r="Y103" s="180"/>
      <c r="Z103" s="180"/>
      <c r="AA103" s="140"/>
      <c r="AB103" s="180"/>
      <c r="AD103" s="140"/>
      <c r="AE103" s="180"/>
      <c r="AF103" s="180"/>
      <c r="AG103" s="180"/>
      <c r="AH103" s="180"/>
      <c r="AI103" s="140"/>
      <c r="AJ103" s="180"/>
      <c r="AL103" s="140"/>
      <c r="AM103" s="180"/>
      <c r="AN103" s="180"/>
      <c r="AO103" s="180"/>
      <c r="AP103" s="180"/>
      <c r="AQ103" s="140"/>
      <c r="AR103" s="180"/>
      <c r="AT103" s="140"/>
      <c r="AU103" s="180"/>
      <c r="AV103" s="180"/>
      <c r="AW103" s="180"/>
      <c r="AX103" s="180"/>
      <c r="AY103" s="140"/>
      <c r="AZ103" s="180"/>
    </row>
    <row r="104" spans="22:52" x14ac:dyDescent="0.25">
      <c r="V104" s="140"/>
      <c r="W104" s="180"/>
      <c r="X104" s="180"/>
      <c r="Y104" s="180"/>
      <c r="Z104" s="180"/>
      <c r="AA104" s="140"/>
      <c r="AB104" s="180"/>
      <c r="AD104" s="140"/>
      <c r="AE104" s="180"/>
      <c r="AF104" s="180"/>
      <c r="AG104" s="180"/>
      <c r="AH104" s="180"/>
      <c r="AI104" s="140"/>
      <c r="AJ104" s="180"/>
      <c r="AL104" s="140"/>
      <c r="AM104" s="180"/>
      <c r="AN104" s="180"/>
      <c r="AO104" s="180"/>
      <c r="AP104" s="180"/>
      <c r="AQ104" s="140"/>
      <c r="AR104" s="180"/>
      <c r="AT104" s="140"/>
      <c r="AU104" s="180"/>
      <c r="AV104" s="180"/>
      <c r="AW104" s="180"/>
      <c r="AX104" s="180"/>
      <c r="AY104" s="140"/>
      <c r="AZ104" s="180"/>
    </row>
    <row r="105" spans="22:52" x14ac:dyDescent="0.25">
      <c r="V105" s="140"/>
      <c r="W105" s="180"/>
      <c r="X105" s="180"/>
      <c r="Y105" s="180"/>
      <c r="Z105" s="180"/>
      <c r="AA105" s="140"/>
      <c r="AB105" s="180"/>
      <c r="AD105" s="140"/>
      <c r="AE105" s="180"/>
      <c r="AF105" s="180"/>
      <c r="AG105" s="180"/>
      <c r="AH105" s="180"/>
      <c r="AI105" s="140"/>
      <c r="AJ105" s="180"/>
      <c r="AL105" s="140"/>
      <c r="AM105" s="180"/>
      <c r="AN105" s="180"/>
      <c r="AO105" s="180"/>
      <c r="AP105" s="180"/>
      <c r="AQ105" s="140"/>
      <c r="AR105" s="180"/>
      <c r="AT105" s="140"/>
      <c r="AU105" s="180"/>
      <c r="AV105" s="180"/>
      <c r="AW105" s="180"/>
      <c r="AX105" s="180"/>
      <c r="AY105" s="140"/>
      <c r="AZ105" s="180"/>
    </row>
    <row r="106" spans="22:52" x14ac:dyDescent="0.25">
      <c r="V106" s="140"/>
      <c r="W106" s="180"/>
      <c r="X106" s="180"/>
      <c r="Y106" s="180"/>
      <c r="Z106" s="180"/>
      <c r="AA106" s="140"/>
      <c r="AB106" s="180"/>
      <c r="AD106" s="140"/>
      <c r="AE106" s="180"/>
      <c r="AF106" s="180"/>
      <c r="AG106" s="180"/>
      <c r="AH106" s="180"/>
      <c r="AI106" s="140"/>
      <c r="AJ106" s="180"/>
      <c r="AL106" s="140"/>
      <c r="AM106" s="180"/>
      <c r="AN106" s="180"/>
      <c r="AO106" s="180"/>
      <c r="AP106" s="180"/>
      <c r="AQ106" s="140"/>
      <c r="AR106" s="180"/>
      <c r="AT106" s="140"/>
      <c r="AU106" s="180"/>
      <c r="AV106" s="180"/>
      <c r="AW106" s="180"/>
      <c r="AX106" s="180"/>
      <c r="AY106" s="140"/>
      <c r="AZ106" s="180"/>
    </row>
    <row r="107" spans="22:52" x14ac:dyDescent="0.25">
      <c r="V107" s="140"/>
      <c r="W107" s="180"/>
      <c r="X107" s="180"/>
      <c r="Y107" s="180"/>
      <c r="Z107" s="180"/>
      <c r="AA107" s="140"/>
      <c r="AB107" s="180"/>
      <c r="AD107" s="140"/>
      <c r="AE107" s="180"/>
      <c r="AF107" s="180"/>
      <c r="AG107" s="180"/>
      <c r="AH107" s="180"/>
      <c r="AI107" s="140"/>
      <c r="AJ107" s="180"/>
      <c r="AL107" s="140"/>
      <c r="AM107" s="180"/>
      <c r="AN107" s="180"/>
      <c r="AO107" s="180"/>
      <c r="AP107" s="180"/>
      <c r="AQ107" s="140"/>
      <c r="AR107" s="180"/>
      <c r="AT107" s="140"/>
      <c r="AU107" s="180"/>
      <c r="AV107" s="180"/>
      <c r="AW107" s="180"/>
      <c r="AX107" s="180"/>
      <c r="AY107" s="140"/>
      <c r="AZ107" s="180"/>
    </row>
    <row r="108" spans="22:52" x14ac:dyDescent="0.25">
      <c r="V108" s="140"/>
      <c r="W108" s="180"/>
      <c r="X108" s="180"/>
      <c r="Y108" s="180"/>
      <c r="Z108" s="180"/>
      <c r="AA108" s="140"/>
      <c r="AB108" s="180"/>
      <c r="AD108" s="140"/>
      <c r="AE108" s="180"/>
      <c r="AF108" s="180"/>
      <c r="AG108" s="180"/>
      <c r="AH108" s="180"/>
      <c r="AI108" s="140"/>
      <c r="AJ108" s="180"/>
      <c r="AL108" s="140"/>
      <c r="AM108" s="180"/>
      <c r="AN108" s="180"/>
      <c r="AO108" s="180"/>
      <c r="AP108" s="180"/>
      <c r="AQ108" s="140"/>
      <c r="AR108" s="180"/>
      <c r="AT108" s="140"/>
      <c r="AU108" s="180"/>
      <c r="AV108" s="180"/>
      <c r="AW108" s="180"/>
      <c r="AX108" s="180"/>
      <c r="AY108" s="140"/>
      <c r="AZ108" s="180"/>
    </row>
    <row r="109" spans="22:52" x14ac:dyDescent="0.25">
      <c r="V109" s="140"/>
      <c r="W109" s="180"/>
      <c r="X109" s="180"/>
      <c r="Y109" s="180"/>
      <c r="Z109" s="180"/>
      <c r="AA109" s="140"/>
      <c r="AB109" s="180"/>
      <c r="AD109" s="140"/>
      <c r="AE109" s="180"/>
      <c r="AF109" s="180"/>
      <c r="AG109" s="180"/>
      <c r="AH109" s="180"/>
      <c r="AI109" s="140"/>
      <c r="AJ109" s="180"/>
      <c r="AL109" s="140"/>
      <c r="AM109" s="180"/>
      <c r="AN109" s="180"/>
      <c r="AO109" s="180"/>
      <c r="AP109" s="180"/>
      <c r="AQ109" s="140"/>
      <c r="AR109" s="180"/>
      <c r="AT109" s="140"/>
      <c r="AU109" s="180"/>
      <c r="AV109" s="180"/>
      <c r="AW109" s="180"/>
      <c r="AX109" s="180"/>
      <c r="AY109" s="140"/>
      <c r="AZ109" s="180"/>
    </row>
    <row r="110" spans="22:52" x14ac:dyDescent="0.25">
      <c r="V110" s="140"/>
      <c r="W110" s="180"/>
      <c r="X110" s="180"/>
      <c r="Y110" s="180"/>
      <c r="Z110" s="180"/>
      <c r="AA110" s="140"/>
      <c r="AB110" s="180"/>
      <c r="AD110" s="140"/>
      <c r="AE110" s="180"/>
      <c r="AF110" s="180"/>
      <c r="AG110" s="180"/>
      <c r="AH110" s="180"/>
      <c r="AI110" s="140"/>
      <c r="AJ110" s="180"/>
      <c r="AL110" s="140"/>
      <c r="AM110" s="180"/>
      <c r="AN110" s="180"/>
      <c r="AO110" s="180"/>
      <c r="AP110" s="180"/>
      <c r="AQ110" s="140"/>
      <c r="AR110" s="180"/>
      <c r="AT110" s="140"/>
      <c r="AU110" s="180"/>
      <c r="AV110" s="180"/>
      <c r="AW110" s="180"/>
      <c r="AX110" s="180"/>
      <c r="AY110" s="140"/>
      <c r="AZ110" s="180"/>
    </row>
    <row r="111" spans="22:52" x14ac:dyDescent="0.25">
      <c r="V111" s="140"/>
      <c r="W111" s="180"/>
      <c r="X111" s="180"/>
      <c r="Y111" s="180"/>
      <c r="Z111" s="180"/>
      <c r="AA111" s="140"/>
      <c r="AB111" s="180"/>
      <c r="AD111" s="140"/>
      <c r="AE111" s="180"/>
      <c r="AF111" s="180"/>
      <c r="AG111" s="180"/>
      <c r="AH111" s="180"/>
      <c r="AI111" s="140"/>
      <c r="AJ111" s="180"/>
      <c r="AL111" s="140"/>
      <c r="AM111" s="180"/>
      <c r="AN111" s="180"/>
      <c r="AO111" s="180"/>
      <c r="AP111" s="180"/>
      <c r="AQ111" s="140"/>
      <c r="AR111" s="180"/>
      <c r="AT111" s="140"/>
      <c r="AU111" s="180"/>
      <c r="AV111" s="180"/>
      <c r="AW111" s="180"/>
      <c r="AX111" s="180"/>
      <c r="AY111" s="140"/>
      <c r="AZ111" s="180"/>
    </row>
    <row r="112" spans="22:52" x14ac:dyDescent="0.25">
      <c r="V112" s="140"/>
      <c r="W112" s="180"/>
      <c r="X112" s="180"/>
      <c r="Y112" s="180"/>
      <c r="Z112" s="180"/>
      <c r="AA112" s="140"/>
      <c r="AB112" s="180"/>
      <c r="AD112" s="140"/>
      <c r="AE112" s="180"/>
      <c r="AF112" s="180"/>
      <c r="AG112" s="180"/>
      <c r="AH112" s="180"/>
      <c r="AI112" s="140"/>
      <c r="AJ112" s="180"/>
      <c r="AL112" s="140"/>
      <c r="AM112" s="180"/>
      <c r="AN112" s="180"/>
      <c r="AO112" s="180"/>
      <c r="AP112" s="180"/>
      <c r="AQ112" s="140"/>
      <c r="AR112" s="180"/>
      <c r="AT112" s="140"/>
      <c r="AU112" s="180"/>
      <c r="AV112" s="180"/>
      <c r="AW112" s="180"/>
      <c r="AX112" s="180"/>
      <c r="AY112" s="140"/>
      <c r="AZ112" s="180"/>
    </row>
    <row r="113" spans="22:52" x14ac:dyDescent="0.25">
      <c r="V113" s="140"/>
      <c r="W113" s="180"/>
      <c r="X113" s="180"/>
      <c r="Y113" s="180"/>
      <c r="Z113" s="180"/>
      <c r="AA113" s="140"/>
      <c r="AB113" s="180"/>
      <c r="AD113" s="140"/>
      <c r="AE113" s="180"/>
      <c r="AF113" s="180"/>
      <c r="AG113" s="180"/>
      <c r="AH113" s="180"/>
      <c r="AI113" s="140"/>
      <c r="AJ113" s="180"/>
      <c r="AL113" s="140"/>
      <c r="AM113" s="180"/>
      <c r="AN113" s="180"/>
      <c r="AO113" s="180"/>
      <c r="AP113" s="180"/>
      <c r="AQ113" s="140"/>
      <c r="AR113" s="180"/>
      <c r="AT113" s="140"/>
      <c r="AU113" s="180"/>
      <c r="AV113" s="180"/>
      <c r="AW113" s="180"/>
      <c r="AX113" s="180"/>
      <c r="AY113" s="140"/>
      <c r="AZ113" s="180"/>
    </row>
    <row r="114" spans="22:52" x14ac:dyDescent="0.25">
      <c r="V114" s="140"/>
      <c r="W114" s="180"/>
      <c r="X114" s="180"/>
      <c r="Y114" s="180"/>
      <c r="Z114" s="180"/>
      <c r="AA114" s="140"/>
      <c r="AB114" s="180"/>
      <c r="AD114" s="140"/>
      <c r="AE114" s="180"/>
      <c r="AF114" s="180"/>
      <c r="AG114" s="180"/>
      <c r="AH114" s="180"/>
      <c r="AI114" s="140"/>
      <c r="AJ114" s="180"/>
      <c r="AL114" s="140"/>
      <c r="AM114" s="180"/>
      <c r="AN114" s="180"/>
      <c r="AO114" s="180"/>
      <c r="AP114" s="180"/>
      <c r="AQ114" s="140"/>
      <c r="AR114" s="180"/>
      <c r="AT114" s="140"/>
      <c r="AU114" s="180"/>
      <c r="AV114" s="180"/>
      <c r="AW114" s="180"/>
      <c r="AX114" s="180"/>
      <c r="AY114" s="140"/>
      <c r="AZ114" s="180"/>
    </row>
    <row r="115" spans="22:52" x14ac:dyDescent="0.25">
      <c r="V115" s="140"/>
      <c r="W115" s="180"/>
      <c r="X115" s="180"/>
      <c r="Y115" s="180"/>
      <c r="Z115" s="180"/>
      <c r="AA115" s="140"/>
      <c r="AB115" s="180"/>
      <c r="AD115" s="140"/>
      <c r="AE115" s="180"/>
      <c r="AF115" s="180"/>
      <c r="AG115" s="180"/>
      <c r="AH115" s="180"/>
      <c r="AI115" s="140"/>
      <c r="AJ115" s="180"/>
      <c r="AL115" s="140"/>
      <c r="AM115" s="180"/>
      <c r="AN115" s="180"/>
      <c r="AO115" s="180"/>
      <c r="AP115" s="180"/>
      <c r="AQ115" s="140"/>
      <c r="AR115" s="180"/>
      <c r="AT115" s="140"/>
      <c r="AU115" s="180"/>
      <c r="AV115" s="180"/>
      <c r="AW115" s="180"/>
      <c r="AX115" s="180"/>
      <c r="AY115" s="140"/>
      <c r="AZ115" s="180"/>
    </row>
    <row r="116" spans="22:52" x14ac:dyDescent="0.25">
      <c r="V116" s="140"/>
      <c r="W116" s="180"/>
      <c r="X116" s="180"/>
      <c r="Y116" s="180"/>
      <c r="Z116" s="180"/>
      <c r="AA116" s="140"/>
      <c r="AB116" s="180"/>
      <c r="AD116" s="140"/>
      <c r="AE116" s="180"/>
      <c r="AF116" s="180"/>
      <c r="AG116" s="180"/>
      <c r="AH116" s="180"/>
      <c r="AI116" s="140"/>
      <c r="AJ116" s="180"/>
      <c r="AL116" s="140"/>
      <c r="AM116" s="180"/>
      <c r="AN116" s="180"/>
      <c r="AO116" s="180"/>
      <c r="AP116" s="180"/>
      <c r="AQ116" s="140"/>
      <c r="AR116" s="180"/>
      <c r="AT116" s="140"/>
      <c r="AU116" s="180"/>
      <c r="AV116" s="180"/>
      <c r="AW116" s="180"/>
      <c r="AX116" s="180"/>
      <c r="AY116" s="140"/>
      <c r="AZ116" s="180"/>
    </row>
    <row r="117" spans="22:52" x14ac:dyDescent="0.25">
      <c r="V117" s="140"/>
      <c r="W117" s="180"/>
      <c r="X117" s="180"/>
      <c r="Y117" s="180"/>
      <c r="Z117" s="180"/>
      <c r="AA117" s="140"/>
      <c r="AB117" s="180"/>
      <c r="AD117" s="140"/>
      <c r="AE117" s="180"/>
      <c r="AF117" s="180"/>
      <c r="AG117" s="180"/>
      <c r="AH117" s="180"/>
      <c r="AI117" s="140"/>
      <c r="AJ117" s="180"/>
      <c r="AL117" s="140"/>
      <c r="AM117" s="180"/>
      <c r="AN117" s="180"/>
      <c r="AO117" s="180"/>
      <c r="AP117" s="180"/>
      <c r="AQ117" s="140"/>
      <c r="AR117" s="180"/>
      <c r="AT117" s="140"/>
      <c r="AU117" s="180"/>
      <c r="AV117" s="180"/>
      <c r="AW117" s="180"/>
      <c r="AX117" s="180"/>
      <c r="AY117" s="140"/>
      <c r="AZ117" s="180"/>
    </row>
    <row r="118" spans="22:52" x14ac:dyDescent="0.25">
      <c r="V118" s="140"/>
      <c r="W118" s="180"/>
      <c r="X118" s="180"/>
      <c r="Y118" s="180"/>
      <c r="Z118" s="180"/>
      <c r="AA118" s="140"/>
      <c r="AB118" s="180"/>
      <c r="AD118" s="140"/>
      <c r="AE118" s="180"/>
      <c r="AF118" s="180"/>
      <c r="AG118" s="180"/>
      <c r="AH118" s="180"/>
      <c r="AI118" s="140"/>
      <c r="AJ118" s="180"/>
      <c r="AL118" s="140"/>
      <c r="AM118" s="180"/>
      <c r="AN118" s="180"/>
      <c r="AO118" s="180"/>
      <c r="AP118" s="180"/>
      <c r="AQ118" s="140"/>
      <c r="AR118" s="180"/>
      <c r="AT118" s="140"/>
      <c r="AU118" s="180"/>
      <c r="AV118" s="180"/>
      <c r="AW118" s="180"/>
      <c r="AX118" s="180"/>
      <c r="AY118" s="140"/>
      <c r="AZ118" s="180"/>
    </row>
    <row r="119" spans="22:52" x14ac:dyDescent="0.25">
      <c r="V119" s="140"/>
      <c r="W119" s="180"/>
      <c r="X119" s="180"/>
      <c r="Y119" s="180"/>
      <c r="Z119" s="180"/>
      <c r="AA119" s="140"/>
      <c r="AB119" s="180"/>
      <c r="AD119" s="140"/>
      <c r="AE119" s="180"/>
      <c r="AF119" s="180"/>
      <c r="AG119" s="180"/>
      <c r="AH119" s="180"/>
      <c r="AI119" s="140"/>
      <c r="AJ119" s="180"/>
      <c r="AL119" s="140"/>
      <c r="AM119" s="180"/>
      <c r="AN119" s="180"/>
      <c r="AO119" s="180"/>
      <c r="AP119" s="180"/>
      <c r="AQ119" s="140"/>
      <c r="AR119" s="180"/>
      <c r="AT119" s="140"/>
      <c r="AU119" s="180"/>
      <c r="AV119" s="180"/>
      <c r="AW119" s="180"/>
      <c r="AX119" s="180"/>
      <c r="AY119" s="140"/>
      <c r="AZ119" s="180"/>
    </row>
    <row r="120" spans="22:52" x14ac:dyDescent="0.25">
      <c r="V120" s="140"/>
      <c r="W120" s="180"/>
      <c r="X120" s="180"/>
      <c r="Y120" s="180"/>
      <c r="Z120" s="180"/>
      <c r="AA120" s="140"/>
      <c r="AB120" s="180"/>
      <c r="AD120" s="140"/>
      <c r="AE120" s="180"/>
      <c r="AF120" s="180"/>
      <c r="AG120" s="180"/>
      <c r="AH120" s="180"/>
      <c r="AI120" s="140"/>
      <c r="AJ120" s="180"/>
      <c r="AL120" s="140"/>
      <c r="AM120" s="180"/>
      <c r="AN120" s="180"/>
      <c r="AO120" s="180"/>
      <c r="AP120" s="180"/>
      <c r="AQ120" s="140"/>
      <c r="AR120" s="180"/>
      <c r="AT120" s="140"/>
      <c r="AU120" s="180"/>
      <c r="AV120" s="180"/>
      <c r="AW120" s="180"/>
      <c r="AX120" s="180"/>
      <c r="AY120" s="140"/>
      <c r="AZ120" s="180"/>
    </row>
    <row r="121" spans="22:52" x14ac:dyDescent="0.25">
      <c r="V121" s="140"/>
      <c r="W121" s="180"/>
      <c r="X121" s="180"/>
      <c r="Y121" s="180"/>
      <c r="Z121" s="180"/>
      <c r="AA121" s="140"/>
      <c r="AB121" s="180"/>
      <c r="AD121" s="140"/>
      <c r="AE121" s="180"/>
      <c r="AF121" s="180"/>
      <c r="AG121" s="180"/>
      <c r="AH121" s="180"/>
      <c r="AI121" s="140"/>
      <c r="AJ121" s="180"/>
      <c r="AL121" s="140"/>
      <c r="AM121" s="180"/>
      <c r="AN121" s="180"/>
      <c r="AO121" s="180"/>
      <c r="AP121" s="180"/>
      <c r="AQ121" s="140"/>
      <c r="AR121" s="180"/>
      <c r="AT121" s="140"/>
      <c r="AU121" s="180"/>
      <c r="AV121" s="180"/>
      <c r="AW121" s="180"/>
      <c r="AX121" s="180"/>
      <c r="AY121" s="140"/>
      <c r="AZ121" s="180"/>
    </row>
    <row r="122" spans="22:52" x14ac:dyDescent="0.25">
      <c r="V122" s="140"/>
      <c r="W122" s="180"/>
      <c r="X122" s="180"/>
      <c r="Y122" s="180"/>
      <c r="Z122" s="180"/>
      <c r="AA122" s="140"/>
      <c r="AB122" s="180"/>
      <c r="AD122" s="140"/>
      <c r="AE122" s="180"/>
      <c r="AF122" s="180"/>
      <c r="AG122" s="180"/>
      <c r="AH122" s="180"/>
      <c r="AI122" s="140"/>
      <c r="AJ122" s="180"/>
      <c r="AL122" s="140"/>
      <c r="AM122" s="180"/>
      <c r="AN122" s="180"/>
      <c r="AO122" s="180"/>
      <c r="AP122" s="180"/>
      <c r="AQ122" s="140"/>
      <c r="AR122" s="180"/>
      <c r="AT122" s="140"/>
      <c r="AU122" s="180"/>
      <c r="AV122" s="180"/>
      <c r="AW122" s="180"/>
      <c r="AX122" s="180"/>
      <c r="AY122" s="140"/>
      <c r="AZ122" s="180"/>
    </row>
    <row r="123" spans="22:52" x14ac:dyDescent="0.25">
      <c r="V123" s="140"/>
      <c r="W123" s="180"/>
      <c r="X123" s="180"/>
      <c r="Y123" s="180"/>
      <c r="Z123" s="180"/>
      <c r="AA123" s="140"/>
      <c r="AB123" s="180"/>
      <c r="AD123" s="140"/>
      <c r="AE123" s="180"/>
      <c r="AF123" s="180"/>
      <c r="AG123" s="180"/>
      <c r="AH123" s="180"/>
      <c r="AI123" s="140"/>
      <c r="AJ123" s="180"/>
      <c r="AL123" s="140"/>
      <c r="AM123" s="180"/>
      <c r="AN123" s="180"/>
      <c r="AO123" s="180"/>
      <c r="AP123" s="180"/>
      <c r="AQ123" s="140"/>
      <c r="AR123" s="180"/>
      <c r="AT123" s="140"/>
      <c r="AU123" s="180"/>
      <c r="AV123" s="180"/>
      <c r="AW123" s="180"/>
      <c r="AX123" s="180"/>
      <c r="AY123" s="140"/>
      <c r="AZ123" s="180"/>
    </row>
    <row r="124" spans="22:52" x14ac:dyDescent="0.25">
      <c r="V124" s="140"/>
      <c r="W124" s="180"/>
      <c r="X124" s="180"/>
      <c r="Y124" s="180"/>
      <c r="Z124" s="180"/>
      <c r="AA124" s="140"/>
      <c r="AB124" s="180"/>
      <c r="AD124" s="140"/>
      <c r="AE124" s="180"/>
      <c r="AF124" s="180"/>
      <c r="AG124" s="180"/>
      <c r="AH124" s="180"/>
      <c r="AI124" s="140"/>
      <c r="AJ124" s="180"/>
      <c r="AL124" s="140"/>
      <c r="AM124" s="180"/>
      <c r="AN124" s="180"/>
      <c r="AO124" s="180"/>
      <c r="AP124" s="180"/>
      <c r="AQ124" s="140"/>
      <c r="AR124" s="180"/>
      <c r="AT124" s="140"/>
      <c r="AU124" s="180"/>
      <c r="AV124" s="180"/>
      <c r="AW124" s="180"/>
      <c r="AX124" s="180"/>
      <c r="AY124" s="140"/>
      <c r="AZ124" s="180"/>
    </row>
    <row r="125" spans="22:52" x14ac:dyDescent="0.25">
      <c r="V125" s="140"/>
      <c r="W125" s="180"/>
      <c r="X125" s="180"/>
      <c r="Y125" s="180"/>
      <c r="Z125" s="180"/>
      <c r="AA125" s="140"/>
      <c r="AB125" s="180"/>
      <c r="AD125" s="140"/>
      <c r="AE125" s="180"/>
      <c r="AF125" s="180"/>
      <c r="AG125" s="180"/>
      <c r="AH125" s="180"/>
      <c r="AI125" s="140"/>
      <c r="AJ125" s="180"/>
      <c r="AL125" s="140"/>
      <c r="AM125" s="180"/>
      <c r="AN125" s="180"/>
      <c r="AO125" s="180"/>
      <c r="AP125" s="180"/>
      <c r="AQ125" s="140"/>
      <c r="AR125" s="180"/>
      <c r="AT125" s="140"/>
      <c r="AU125" s="180"/>
      <c r="AV125" s="180"/>
      <c r="AW125" s="180"/>
      <c r="AX125" s="180"/>
      <c r="AY125" s="140"/>
      <c r="AZ125" s="180"/>
    </row>
    <row r="126" spans="22:52" x14ac:dyDescent="0.25">
      <c r="V126" s="140"/>
      <c r="W126" s="180"/>
      <c r="X126" s="180"/>
      <c r="Y126" s="180"/>
      <c r="Z126" s="180"/>
      <c r="AA126" s="140"/>
      <c r="AB126" s="180"/>
      <c r="AD126" s="140"/>
      <c r="AE126" s="180"/>
      <c r="AF126" s="180"/>
      <c r="AG126" s="180"/>
      <c r="AH126" s="180"/>
      <c r="AI126" s="140"/>
      <c r="AJ126" s="180"/>
      <c r="AL126" s="140"/>
      <c r="AM126" s="180"/>
      <c r="AN126" s="180"/>
      <c r="AO126" s="180"/>
      <c r="AP126" s="180"/>
      <c r="AQ126" s="140"/>
      <c r="AR126" s="180"/>
      <c r="AT126" s="140"/>
      <c r="AU126" s="180"/>
      <c r="AV126" s="180"/>
      <c r="AW126" s="180"/>
      <c r="AX126" s="180"/>
      <c r="AY126" s="140"/>
      <c r="AZ126" s="180"/>
    </row>
    <row r="127" spans="22:52" x14ac:dyDescent="0.25">
      <c r="V127" s="140"/>
      <c r="W127" s="180"/>
      <c r="X127" s="180"/>
      <c r="Y127" s="180"/>
      <c r="Z127" s="180"/>
      <c r="AA127" s="140"/>
      <c r="AB127" s="180"/>
      <c r="AD127" s="140"/>
      <c r="AE127" s="180"/>
      <c r="AF127" s="180"/>
      <c r="AG127" s="180"/>
      <c r="AH127" s="180"/>
      <c r="AI127" s="140"/>
      <c r="AJ127" s="180"/>
      <c r="AL127" s="140"/>
      <c r="AM127" s="180"/>
      <c r="AN127" s="180"/>
      <c r="AO127" s="180"/>
      <c r="AP127" s="180"/>
      <c r="AQ127" s="140"/>
      <c r="AR127" s="180"/>
      <c r="AT127" s="140"/>
      <c r="AU127" s="180"/>
      <c r="AV127" s="180"/>
      <c r="AW127" s="180"/>
      <c r="AX127" s="180"/>
      <c r="AY127" s="140"/>
      <c r="AZ127" s="180"/>
    </row>
    <row r="128" spans="22:52" x14ac:dyDescent="0.25">
      <c r="V128" s="140"/>
      <c r="W128" s="180"/>
      <c r="X128" s="180"/>
      <c r="Y128" s="180"/>
      <c r="Z128" s="180"/>
      <c r="AA128" s="140"/>
      <c r="AB128" s="180"/>
      <c r="AD128" s="140"/>
      <c r="AE128" s="180"/>
      <c r="AF128" s="180"/>
      <c r="AG128" s="180"/>
      <c r="AH128" s="180"/>
      <c r="AI128" s="140"/>
      <c r="AJ128" s="180"/>
      <c r="AL128" s="140"/>
      <c r="AM128" s="180"/>
      <c r="AN128" s="180"/>
      <c r="AO128" s="180"/>
      <c r="AP128" s="180"/>
      <c r="AQ128" s="140"/>
      <c r="AR128" s="180"/>
      <c r="AT128" s="140"/>
      <c r="AU128" s="180"/>
      <c r="AV128" s="180"/>
      <c r="AW128" s="180"/>
      <c r="AX128" s="180"/>
      <c r="AY128" s="140"/>
      <c r="AZ128" s="180"/>
    </row>
    <row r="129" spans="22:52" x14ac:dyDescent="0.25">
      <c r="V129" s="140"/>
      <c r="W129" s="180"/>
      <c r="X129" s="180"/>
      <c r="Y129" s="180"/>
      <c r="Z129" s="180"/>
      <c r="AA129" s="140"/>
      <c r="AB129" s="180"/>
      <c r="AD129" s="140"/>
      <c r="AE129" s="180"/>
      <c r="AF129" s="180"/>
      <c r="AG129" s="180"/>
      <c r="AH129" s="180"/>
      <c r="AI129" s="140"/>
      <c r="AJ129" s="180"/>
      <c r="AL129" s="140"/>
      <c r="AM129" s="180"/>
      <c r="AN129" s="180"/>
      <c r="AO129" s="180"/>
      <c r="AP129" s="180"/>
      <c r="AQ129" s="140"/>
      <c r="AR129" s="180"/>
      <c r="AT129" s="140"/>
      <c r="AU129" s="180"/>
      <c r="AV129" s="180"/>
      <c r="AW129" s="180"/>
      <c r="AX129" s="180"/>
      <c r="AY129" s="140"/>
      <c r="AZ129" s="180"/>
    </row>
    <row r="130" spans="22:52" x14ac:dyDescent="0.25">
      <c r="V130" s="140"/>
      <c r="W130" s="180"/>
      <c r="X130" s="180"/>
      <c r="Y130" s="180"/>
      <c r="Z130" s="180"/>
      <c r="AA130" s="140"/>
      <c r="AB130" s="180"/>
      <c r="AD130" s="140"/>
      <c r="AE130" s="180"/>
      <c r="AF130" s="180"/>
      <c r="AG130" s="180"/>
      <c r="AH130" s="180"/>
      <c r="AI130" s="140"/>
      <c r="AJ130" s="180"/>
      <c r="AL130" s="140"/>
      <c r="AM130" s="180"/>
      <c r="AN130" s="180"/>
      <c r="AO130" s="180"/>
      <c r="AP130" s="180"/>
      <c r="AQ130" s="140"/>
      <c r="AR130" s="180"/>
      <c r="AT130" s="140"/>
      <c r="AU130" s="180"/>
      <c r="AV130" s="180"/>
      <c r="AW130" s="180"/>
      <c r="AX130" s="180"/>
      <c r="AY130" s="140"/>
      <c r="AZ130" s="180"/>
    </row>
    <row r="131" spans="22:52" x14ac:dyDescent="0.25">
      <c r="V131" s="140"/>
      <c r="W131" s="180"/>
      <c r="X131" s="180"/>
      <c r="Y131" s="180"/>
      <c r="Z131" s="180"/>
      <c r="AA131" s="140"/>
      <c r="AB131" s="180"/>
      <c r="AD131" s="140"/>
      <c r="AE131" s="180"/>
      <c r="AF131" s="180"/>
      <c r="AG131" s="180"/>
      <c r="AH131" s="180"/>
      <c r="AI131" s="140"/>
      <c r="AJ131" s="180"/>
      <c r="AL131" s="140"/>
      <c r="AM131" s="180"/>
      <c r="AN131" s="180"/>
      <c r="AO131" s="180"/>
      <c r="AP131" s="180"/>
      <c r="AQ131" s="140"/>
      <c r="AR131" s="180"/>
      <c r="AT131" s="140"/>
      <c r="AU131" s="180"/>
      <c r="AV131" s="180"/>
      <c r="AW131" s="180"/>
      <c r="AX131" s="180"/>
      <c r="AY131" s="140"/>
      <c r="AZ131" s="180"/>
    </row>
    <row r="132" spans="22:52" x14ac:dyDescent="0.25">
      <c r="V132" s="140"/>
      <c r="W132" s="180"/>
      <c r="X132" s="180"/>
      <c r="Y132" s="180"/>
      <c r="Z132" s="180"/>
      <c r="AA132" s="140"/>
      <c r="AB132" s="180"/>
      <c r="AD132" s="140"/>
      <c r="AE132" s="180"/>
      <c r="AF132" s="180"/>
      <c r="AG132" s="180"/>
      <c r="AH132" s="180"/>
      <c r="AI132" s="140"/>
      <c r="AJ132" s="180"/>
      <c r="AL132" s="140"/>
      <c r="AM132" s="180"/>
      <c r="AN132" s="180"/>
      <c r="AO132" s="180"/>
      <c r="AP132" s="180"/>
      <c r="AQ132" s="140"/>
      <c r="AR132" s="180"/>
      <c r="AT132" s="140"/>
      <c r="AU132" s="180"/>
      <c r="AV132" s="180"/>
      <c r="AW132" s="180"/>
      <c r="AX132" s="180"/>
      <c r="AY132" s="140"/>
      <c r="AZ132" s="180"/>
    </row>
    <row r="133" spans="22:52" x14ac:dyDescent="0.25">
      <c r="V133" s="140"/>
      <c r="W133" s="180"/>
      <c r="X133" s="180"/>
      <c r="Y133" s="180"/>
      <c r="Z133" s="180"/>
      <c r="AA133" s="140"/>
      <c r="AB133" s="180"/>
      <c r="AD133" s="140"/>
      <c r="AE133" s="180"/>
      <c r="AF133" s="180"/>
      <c r="AG133" s="180"/>
      <c r="AH133" s="180"/>
      <c r="AI133" s="140"/>
      <c r="AJ133" s="180"/>
      <c r="AL133" s="140"/>
      <c r="AM133" s="180"/>
      <c r="AN133" s="180"/>
      <c r="AO133" s="180"/>
      <c r="AP133" s="180"/>
      <c r="AQ133" s="140"/>
      <c r="AR133" s="180"/>
      <c r="AT133" s="140"/>
      <c r="AU133" s="180"/>
      <c r="AV133" s="180"/>
      <c r="AW133" s="180"/>
      <c r="AX133" s="180"/>
      <c r="AY133" s="140"/>
      <c r="AZ133" s="180"/>
    </row>
    <row r="134" spans="22:52" x14ac:dyDescent="0.25">
      <c r="V134" s="140"/>
      <c r="W134" s="180"/>
      <c r="X134" s="180"/>
      <c r="Y134" s="180"/>
      <c r="Z134" s="180"/>
      <c r="AA134" s="140"/>
      <c r="AB134" s="180"/>
      <c r="AD134" s="140"/>
      <c r="AE134" s="180"/>
      <c r="AF134" s="180"/>
      <c r="AG134" s="180"/>
      <c r="AH134" s="180"/>
      <c r="AI134" s="140"/>
      <c r="AJ134" s="180"/>
      <c r="AL134" s="140"/>
      <c r="AM134" s="180"/>
      <c r="AN134" s="180"/>
      <c r="AO134" s="180"/>
      <c r="AP134" s="180"/>
      <c r="AQ134" s="140"/>
      <c r="AR134" s="180"/>
      <c r="AT134" s="140"/>
      <c r="AU134" s="180"/>
      <c r="AV134" s="180"/>
      <c r="AW134" s="180"/>
      <c r="AX134" s="180"/>
      <c r="AY134" s="140"/>
      <c r="AZ134" s="180"/>
    </row>
    <row r="135" spans="22:52" x14ac:dyDescent="0.25">
      <c r="V135" s="140"/>
      <c r="W135" s="180"/>
      <c r="X135" s="180"/>
      <c r="Y135" s="180"/>
      <c r="Z135" s="180"/>
      <c r="AA135" s="140"/>
      <c r="AB135" s="180"/>
      <c r="AD135" s="140"/>
      <c r="AE135" s="180"/>
      <c r="AF135" s="180"/>
      <c r="AG135" s="180"/>
      <c r="AH135" s="180"/>
      <c r="AI135" s="140"/>
      <c r="AJ135" s="180"/>
      <c r="AL135" s="140"/>
      <c r="AM135" s="180"/>
      <c r="AN135" s="180"/>
      <c r="AO135" s="180"/>
      <c r="AP135" s="180"/>
      <c r="AQ135" s="140"/>
      <c r="AR135" s="180"/>
      <c r="AT135" s="140"/>
      <c r="AU135" s="180"/>
      <c r="AV135" s="180"/>
      <c r="AW135" s="180"/>
      <c r="AX135" s="180"/>
      <c r="AY135" s="140"/>
      <c r="AZ135" s="180"/>
    </row>
    <row r="136" spans="22:52" x14ac:dyDescent="0.25">
      <c r="V136" s="140"/>
      <c r="W136" s="180"/>
      <c r="X136" s="180"/>
      <c r="Y136" s="180"/>
      <c r="Z136" s="180"/>
      <c r="AA136" s="140"/>
      <c r="AB136" s="180"/>
      <c r="AD136" s="140"/>
      <c r="AE136" s="180"/>
      <c r="AF136" s="180"/>
      <c r="AG136" s="180"/>
      <c r="AH136" s="180"/>
      <c r="AI136" s="140"/>
      <c r="AJ136" s="180"/>
      <c r="AL136" s="140"/>
      <c r="AM136" s="180"/>
      <c r="AN136" s="180"/>
      <c r="AO136" s="180"/>
      <c r="AP136" s="180"/>
      <c r="AQ136" s="140"/>
      <c r="AR136" s="180"/>
      <c r="AT136" s="140"/>
      <c r="AU136" s="180"/>
      <c r="AV136" s="180"/>
      <c r="AW136" s="180"/>
      <c r="AX136" s="180"/>
      <c r="AY136" s="140"/>
      <c r="AZ136" s="180"/>
    </row>
    <row r="137" spans="22:52" x14ac:dyDescent="0.25">
      <c r="V137" s="140"/>
      <c r="W137" s="180"/>
      <c r="X137" s="180"/>
      <c r="Y137" s="180"/>
      <c r="Z137" s="180"/>
      <c r="AA137" s="140"/>
      <c r="AB137" s="180"/>
      <c r="AD137" s="140"/>
      <c r="AE137" s="180"/>
      <c r="AF137" s="180"/>
      <c r="AG137" s="180"/>
      <c r="AH137" s="180"/>
      <c r="AI137" s="140"/>
      <c r="AJ137" s="180"/>
      <c r="AL137" s="140"/>
      <c r="AM137" s="180"/>
      <c r="AN137" s="180"/>
      <c r="AO137" s="180"/>
      <c r="AP137" s="180"/>
      <c r="AQ137" s="140"/>
      <c r="AR137" s="180"/>
      <c r="AT137" s="140"/>
      <c r="AU137" s="180"/>
      <c r="AV137" s="180"/>
      <c r="AW137" s="180"/>
      <c r="AX137" s="180"/>
      <c r="AY137" s="140"/>
      <c r="AZ137" s="180"/>
    </row>
    <row r="138" spans="22:52" x14ac:dyDescent="0.25">
      <c r="V138" s="140"/>
      <c r="W138" s="180"/>
      <c r="X138" s="180"/>
      <c r="Y138" s="180"/>
      <c r="Z138" s="180"/>
      <c r="AA138" s="140"/>
      <c r="AB138" s="180"/>
      <c r="AD138" s="140"/>
      <c r="AE138" s="180"/>
      <c r="AF138" s="180"/>
      <c r="AG138" s="180"/>
      <c r="AH138" s="180"/>
      <c r="AI138" s="140"/>
      <c r="AJ138" s="180"/>
      <c r="AL138" s="140"/>
      <c r="AM138" s="180"/>
      <c r="AN138" s="180"/>
      <c r="AO138" s="180"/>
      <c r="AP138" s="180"/>
      <c r="AQ138" s="140"/>
      <c r="AR138" s="180"/>
      <c r="AT138" s="140"/>
      <c r="AU138" s="180"/>
      <c r="AV138" s="180"/>
      <c r="AW138" s="180"/>
      <c r="AX138" s="180"/>
      <c r="AY138" s="140"/>
      <c r="AZ138" s="180"/>
    </row>
    <row r="139" spans="22:52" x14ac:dyDescent="0.25">
      <c r="V139" s="140"/>
      <c r="W139" s="180"/>
      <c r="X139" s="180"/>
      <c r="Y139" s="180"/>
      <c r="Z139" s="180"/>
      <c r="AA139" s="140"/>
      <c r="AB139" s="180"/>
      <c r="AD139" s="140"/>
      <c r="AE139" s="180"/>
      <c r="AF139" s="180"/>
      <c r="AG139" s="180"/>
      <c r="AH139" s="180"/>
      <c r="AI139" s="140"/>
      <c r="AJ139" s="180"/>
      <c r="AL139" s="140"/>
      <c r="AM139" s="180"/>
      <c r="AN139" s="180"/>
      <c r="AO139" s="180"/>
      <c r="AP139" s="180"/>
      <c r="AQ139" s="140"/>
      <c r="AR139" s="180"/>
      <c r="AT139" s="140"/>
      <c r="AU139" s="180"/>
      <c r="AV139" s="180"/>
      <c r="AW139" s="180"/>
      <c r="AX139" s="180"/>
      <c r="AY139" s="140"/>
      <c r="AZ139" s="180"/>
    </row>
    <row r="140" spans="22:52" x14ac:dyDescent="0.25">
      <c r="V140" s="140"/>
      <c r="W140" s="180"/>
      <c r="X140" s="180"/>
      <c r="Y140" s="180"/>
      <c r="Z140" s="180"/>
      <c r="AA140" s="140"/>
      <c r="AB140" s="180"/>
      <c r="AD140" s="140"/>
      <c r="AE140" s="180"/>
      <c r="AF140" s="180"/>
      <c r="AG140" s="180"/>
      <c r="AH140" s="180"/>
      <c r="AI140" s="140"/>
      <c r="AJ140" s="180"/>
      <c r="AL140" s="140"/>
      <c r="AM140" s="180"/>
      <c r="AN140" s="180"/>
      <c r="AO140" s="180"/>
      <c r="AP140" s="180"/>
      <c r="AQ140" s="140"/>
      <c r="AR140" s="180"/>
      <c r="AT140" s="140"/>
      <c r="AU140" s="180"/>
      <c r="AV140" s="180"/>
      <c r="AW140" s="180"/>
      <c r="AX140" s="180"/>
      <c r="AY140" s="140"/>
      <c r="AZ140" s="180"/>
    </row>
    <row r="141" spans="22:52" x14ac:dyDescent="0.25">
      <c r="V141" s="140"/>
      <c r="W141" s="180"/>
      <c r="X141" s="180"/>
      <c r="Y141" s="180"/>
      <c r="Z141" s="180"/>
      <c r="AA141" s="140"/>
      <c r="AB141" s="180"/>
      <c r="AD141" s="140"/>
      <c r="AE141" s="180"/>
      <c r="AF141" s="180"/>
      <c r="AG141" s="180"/>
      <c r="AH141" s="180"/>
      <c r="AI141" s="140"/>
      <c r="AJ141" s="180"/>
      <c r="AL141" s="140"/>
      <c r="AM141" s="180"/>
      <c r="AN141" s="180"/>
      <c r="AO141" s="180"/>
      <c r="AP141" s="180"/>
      <c r="AQ141" s="140"/>
      <c r="AR141" s="180"/>
      <c r="AT141" s="140"/>
      <c r="AU141" s="180"/>
      <c r="AV141" s="180"/>
      <c r="AW141" s="180"/>
      <c r="AX141" s="180"/>
      <c r="AY141" s="140"/>
      <c r="AZ141" s="180"/>
    </row>
    <row r="142" spans="22:52" x14ac:dyDescent="0.25">
      <c r="V142" s="140"/>
      <c r="W142" s="180"/>
      <c r="X142" s="180"/>
      <c r="Y142" s="180"/>
      <c r="Z142" s="180"/>
      <c r="AA142" s="140"/>
      <c r="AB142" s="180"/>
      <c r="AD142" s="140"/>
      <c r="AE142" s="180"/>
      <c r="AF142" s="180"/>
      <c r="AG142" s="180"/>
      <c r="AH142" s="180"/>
      <c r="AI142" s="140"/>
      <c r="AJ142" s="180"/>
      <c r="AL142" s="140"/>
      <c r="AM142" s="180"/>
      <c r="AN142" s="180"/>
      <c r="AO142" s="180"/>
      <c r="AP142" s="180"/>
      <c r="AQ142" s="140"/>
      <c r="AR142" s="180"/>
      <c r="AT142" s="140"/>
      <c r="AU142" s="180"/>
      <c r="AV142" s="180"/>
      <c r="AW142" s="180"/>
      <c r="AX142" s="180"/>
      <c r="AY142" s="140"/>
      <c r="AZ142" s="180"/>
    </row>
    <row r="143" spans="22:52" x14ac:dyDescent="0.25">
      <c r="V143" s="140"/>
      <c r="W143" s="180"/>
      <c r="X143" s="180"/>
      <c r="Y143" s="180"/>
      <c r="Z143" s="180"/>
      <c r="AA143" s="140"/>
      <c r="AB143" s="180"/>
      <c r="AD143" s="140"/>
      <c r="AE143" s="180"/>
      <c r="AF143" s="180"/>
      <c r="AG143" s="180"/>
      <c r="AH143" s="180"/>
      <c r="AI143" s="140"/>
      <c r="AJ143" s="180"/>
      <c r="AL143" s="140"/>
      <c r="AM143" s="180"/>
      <c r="AN143" s="180"/>
      <c r="AO143" s="180"/>
      <c r="AP143" s="180"/>
      <c r="AQ143" s="140"/>
      <c r="AR143" s="180"/>
      <c r="AT143" s="140"/>
      <c r="AU143" s="180"/>
      <c r="AV143" s="180"/>
      <c r="AW143" s="180"/>
      <c r="AX143" s="180"/>
      <c r="AY143" s="140"/>
      <c r="AZ143" s="180"/>
    </row>
    <row r="144" spans="22:52" x14ac:dyDescent="0.25">
      <c r="V144" s="140"/>
      <c r="W144" s="180"/>
      <c r="X144" s="180"/>
      <c r="Y144" s="180"/>
      <c r="Z144" s="180"/>
      <c r="AA144" s="140"/>
      <c r="AB144" s="180"/>
      <c r="AD144" s="140"/>
      <c r="AE144" s="180"/>
      <c r="AF144" s="180"/>
      <c r="AG144" s="180"/>
      <c r="AH144" s="180"/>
      <c r="AI144" s="140"/>
      <c r="AJ144" s="180"/>
      <c r="AL144" s="140"/>
      <c r="AM144" s="180"/>
      <c r="AN144" s="180"/>
      <c r="AO144" s="180"/>
      <c r="AP144" s="180"/>
      <c r="AQ144" s="140"/>
      <c r="AR144" s="180"/>
      <c r="AT144" s="140"/>
      <c r="AU144" s="180"/>
      <c r="AV144" s="180"/>
      <c r="AW144" s="180"/>
      <c r="AX144" s="180"/>
      <c r="AY144" s="140"/>
      <c r="AZ144" s="180"/>
    </row>
    <row r="145" spans="22:52" x14ac:dyDescent="0.25">
      <c r="V145" s="140"/>
      <c r="W145" s="180"/>
      <c r="X145" s="180"/>
      <c r="Y145" s="180"/>
      <c r="Z145" s="180"/>
      <c r="AA145" s="140"/>
      <c r="AB145" s="180"/>
      <c r="AD145" s="140"/>
      <c r="AE145" s="180"/>
      <c r="AF145" s="180"/>
      <c r="AG145" s="180"/>
      <c r="AH145" s="180"/>
      <c r="AI145" s="140"/>
      <c r="AJ145" s="180"/>
      <c r="AL145" s="140"/>
      <c r="AM145" s="180"/>
      <c r="AN145" s="180"/>
      <c r="AO145" s="180"/>
      <c r="AP145" s="180"/>
      <c r="AQ145" s="140"/>
      <c r="AR145" s="180"/>
      <c r="AT145" s="140"/>
      <c r="AU145" s="180"/>
      <c r="AV145" s="180"/>
      <c r="AW145" s="180"/>
      <c r="AX145" s="180"/>
      <c r="AY145" s="140"/>
      <c r="AZ145" s="180"/>
    </row>
    <row r="146" spans="22:52" x14ac:dyDescent="0.25">
      <c r="V146" s="140"/>
      <c r="W146" s="180"/>
      <c r="X146" s="180"/>
      <c r="Y146" s="180"/>
      <c r="Z146" s="180"/>
      <c r="AA146" s="140"/>
      <c r="AB146" s="180"/>
      <c r="AD146" s="140"/>
      <c r="AE146" s="180"/>
      <c r="AF146" s="180"/>
      <c r="AG146" s="180"/>
      <c r="AH146" s="180"/>
      <c r="AI146" s="140"/>
      <c r="AJ146" s="180"/>
      <c r="AL146" s="140"/>
      <c r="AM146" s="180"/>
      <c r="AN146" s="180"/>
      <c r="AO146" s="180"/>
      <c r="AP146" s="180"/>
      <c r="AQ146" s="140"/>
      <c r="AR146" s="180"/>
      <c r="AT146" s="140"/>
      <c r="AU146" s="180"/>
      <c r="AV146" s="180"/>
      <c r="AW146" s="180"/>
      <c r="AX146" s="180"/>
      <c r="AY146" s="140"/>
      <c r="AZ146" s="180"/>
    </row>
    <row r="147" spans="22:52" x14ac:dyDescent="0.25">
      <c r="V147" s="140"/>
      <c r="W147" s="180"/>
      <c r="X147" s="180"/>
      <c r="Y147" s="180"/>
      <c r="Z147" s="180"/>
      <c r="AA147" s="140"/>
      <c r="AB147" s="180"/>
      <c r="AD147" s="140"/>
      <c r="AE147" s="180"/>
      <c r="AF147" s="180"/>
      <c r="AG147" s="180"/>
      <c r="AH147" s="180"/>
      <c r="AI147" s="140"/>
      <c r="AJ147" s="180"/>
      <c r="AL147" s="140"/>
      <c r="AM147" s="180"/>
      <c r="AN147" s="180"/>
      <c r="AO147" s="180"/>
      <c r="AP147" s="180"/>
      <c r="AQ147" s="140"/>
      <c r="AR147" s="180"/>
      <c r="AT147" s="140"/>
      <c r="AU147" s="180"/>
      <c r="AV147" s="180"/>
      <c r="AW147" s="180"/>
      <c r="AX147" s="180"/>
      <c r="AY147" s="140"/>
      <c r="AZ147" s="180"/>
    </row>
    <row r="148" spans="22:52" x14ac:dyDescent="0.25">
      <c r="V148" s="140"/>
      <c r="W148" s="180"/>
      <c r="X148" s="180"/>
      <c r="Y148" s="180"/>
      <c r="Z148" s="180"/>
      <c r="AA148" s="140"/>
      <c r="AB148" s="180"/>
      <c r="AD148" s="140"/>
      <c r="AE148" s="180"/>
      <c r="AF148" s="180"/>
      <c r="AG148" s="180"/>
      <c r="AH148" s="180"/>
      <c r="AI148" s="140"/>
      <c r="AJ148" s="180"/>
      <c r="AL148" s="140"/>
      <c r="AM148" s="180"/>
      <c r="AN148" s="180"/>
      <c r="AO148" s="180"/>
      <c r="AP148" s="180"/>
      <c r="AQ148" s="140"/>
      <c r="AR148" s="180"/>
      <c r="AT148" s="140"/>
      <c r="AU148" s="180"/>
      <c r="AV148" s="180"/>
      <c r="AW148" s="180"/>
      <c r="AX148" s="180"/>
      <c r="AY148" s="140"/>
      <c r="AZ148" s="180"/>
    </row>
    <row r="149" spans="22:52" x14ac:dyDescent="0.25">
      <c r="V149" s="140"/>
      <c r="W149" s="180"/>
      <c r="X149" s="180"/>
      <c r="Y149" s="180"/>
      <c r="Z149" s="180"/>
      <c r="AA149" s="140"/>
      <c r="AB149" s="180"/>
      <c r="AD149" s="140"/>
      <c r="AE149" s="180"/>
      <c r="AF149" s="180"/>
      <c r="AG149" s="180"/>
      <c r="AH149" s="180"/>
      <c r="AI149" s="140"/>
      <c r="AJ149" s="180"/>
      <c r="AL149" s="140"/>
      <c r="AM149" s="180"/>
      <c r="AN149" s="180"/>
      <c r="AO149" s="180"/>
      <c r="AP149" s="180"/>
      <c r="AQ149" s="140"/>
      <c r="AR149" s="180"/>
      <c r="AT149" s="140"/>
      <c r="AU149" s="180"/>
      <c r="AV149" s="180"/>
      <c r="AW149" s="180"/>
      <c r="AX149" s="180"/>
      <c r="AY149" s="140"/>
      <c r="AZ149" s="180"/>
    </row>
    <row r="150" spans="22:52" x14ac:dyDescent="0.25">
      <c r="V150" s="140"/>
      <c r="W150" s="180"/>
      <c r="X150" s="180"/>
      <c r="Y150" s="180"/>
      <c r="Z150" s="180"/>
      <c r="AA150" s="140"/>
      <c r="AB150" s="180"/>
      <c r="AD150" s="140"/>
      <c r="AE150" s="180"/>
      <c r="AF150" s="180"/>
      <c r="AG150" s="180"/>
      <c r="AH150" s="180"/>
      <c r="AI150" s="140"/>
      <c r="AJ150" s="180"/>
      <c r="AL150" s="140"/>
      <c r="AM150" s="180"/>
      <c r="AN150" s="180"/>
      <c r="AO150" s="180"/>
      <c r="AP150" s="180"/>
      <c r="AQ150" s="140"/>
      <c r="AR150" s="180"/>
      <c r="AT150" s="140"/>
      <c r="AU150" s="180"/>
      <c r="AV150" s="180"/>
      <c r="AW150" s="180"/>
      <c r="AX150" s="180"/>
      <c r="AY150" s="140"/>
      <c r="AZ150" s="180"/>
    </row>
    <row r="151" spans="22:52" x14ac:dyDescent="0.25">
      <c r="V151" s="140"/>
      <c r="W151" s="180"/>
      <c r="X151" s="180"/>
      <c r="Y151" s="180"/>
      <c r="Z151" s="180"/>
      <c r="AA151" s="140"/>
      <c r="AB151" s="180"/>
      <c r="AD151" s="140"/>
      <c r="AE151" s="180"/>
      <c r="AF151" s="180"/>
      <c r="AG151" s="180"/>
      <c r="AH151" s="180"/>
      <c r="AI151" s="140"/>
      <c r="AJ151" s="180"/>
      <c r="AL151" s="140"/>
      <c r="AM151" s="180"/>
      <c r="AN151" s="180"/>
      <c r="AO151" s="180"/>
      <c r="AP151" s="180"/>
      <c r="AQ151" s="140"/>
      <c r="AR151" s="180"/>
      <c r="AT151" s="140"/>
      <c r="AU151" s="180"/>
      <c r="AV151" s="180"/>
      <c r="AW151" s="180"/>
      <c r="AX151" s="180"/>
      <c r="AY151" s="140"/>
      <c r="AZ151" s="180"/>
    </row>
    <row r="152" spans="22:52" x14ac:dyDescent="0.25">
      <c r="V152" s="140"/>
      <c r="W152" s="180"/>
      <c r="X152" s="180"/>
      <c r="Y152" s="180"/>
      <c r="Z152" s="180"/>
      <c r="AA152" s="140"/>
      <c r="AB152" s="180"/>
      <c r="AD152" s="140"/>
      <c r="AE152" s="180"/>
      <c r="AF152" s="180"/>
      <c r="AG152" s="180"/>
      <c r="AH152" s="180"/>
      <c r="AI152" s="140"/>
      <c r="AJ152" s="180"/>
      <c r="AL152" s="140"/>
      <c r="AM152" s="180"/>
      <c r="AN152" s="180"/>
      <c r="AO152" s="180"/>
      <c r="AP152" s="180"/>
      <c r="AQ152" s="140"/>
      <c r="AR152" s="180"/>
      <c r="AT152" s="140"/>
      <c r="AU152" s="180"/>
      <c r="AV152" s="180"/>
      <c r="AW152" s="180"/>
      <c r="AX152" s="180"/>
      <c r="AY152" s="140"/>
      <c r="AZ152" s="180"/>
    </row>
    <row r="153" spans="22:52" x14ac:dyDescent="0.25">
      <c r="V153" s="140"/>
      <c r="W153" s="180"/>
      <c r="X153" s="180"/>
      <c r="Y153" s="180"/>
      <c r="Z153" s="180"/>
      <c r="AA153" s="140"/>
      <c r="AB153" s="180"/>
      <c r="AD153" s="140"/>
      <c r="AE153" s="180"/>
      <c r="AF153" s="180"/>
      <c r="AG153" s="180"/>
      <c r="AH153" s="180"/>
      <c r="AI153" s="140"/>
      <c r="AJ153" s="180"/>
      <c r="AL153" s="140"/>
      <c r="AM153" s="180"/>
      <c r="AN153" s="180"/>
      <c r="AO153" s="180"/>
      <c r="AP153" s="180"/>
      <c r="AQ153" s="140"/>
      <c r="AR153" s="180"/>
      <c r="AT153" s="140"/>
      <c r="AU153" s="180"/>
      <c r="AV153" s="180"/>
      <c r="AW153" s="180"/>
      <c r="AX153" s="180"/>
      <c r="AY153" s="140"/>
      <c r="AZ153" s="180"/>
    </row>
    <row r="154" spans="22:52" x14ac:dyDescent="0.25">
      <c r="V154" s="140"/>
      <c r="W154" s="180"/>
      <c r="X154" s="180"/>
      <c r="Y154" s="180"/>
      <c r="Z154" s="180"/>
      <c r="AA154" s="140"/>
      <c r="AB154" s="180"/>
      <c r="AD154" s="140"/>
      <c r="AE154" s="180"/>
      <c r="AF154" s="180"/>
      <c r="AG154" s="180"/>
      <c r="AH154" s="180"/>
      <c r="AI154" s="140"/>
      <c r="AJ154" s="180"/>
      <c r="AL154" s="140"/>
      <c r="AM154" s="180"/>
      <c r="AN154" s="180"/>
      <c r="AO154" s="180"/>
      <c r="AP154" s="180"/>
      <c r="AQ154" s="140"/>
      <c r="AR154" s="180"/>
      <c r="AT154" s="140"/>
      <c r="AU154" s="180"/>
      <c r="AV154" s="180"/>
      <c r="AW154" s="180"/>
      <c r="AX154" s="180"/>
      <c r="AY154" s="140"/>
      <c r="AZ154" s="180"/>
    </row>
    <row r="155" spans="22:52" x14ac:dyDescent="0.25">
      <c r="V155" s="140"/>
      <c r="W155" s="180"/>
      <c r="X155" s="180"/>
      <c r="Y155" s="180"/>
      <c r="Z155" s="180"/>
      <c r="AA155" s="140"/>
      <c r="AB155" s="180"/>
      <c r="AD155" s="140"/>
      <c r="AE155" s="180"/>
      <c r="AF155" s="180"/>
      <c r="AG155" s="180"/>
      <c r="AH155" s="180"/>
      <c r="AI155" s="140"/>
      <c r="AJ155" s="180"/>
      <c r="AL155" s="140"/>
      <c r="AM155" s="180"/>
      <c r="AN155" s="180"/>
      <c r="AO155" s="180"/>
      <c r="AP155" s="180"/>
      <c r="AQ155" s="140"/>
      <c r="AR155" s="180"/>
      <c r="AT155" s="140"/>
      <c r="AU155" s="180"/>
      <c r="AV155" s="180"/>
      <c r="AW155" s="180"/>
      <c r="AX155" s="180"/>
      <c r="AY155" s="140"/>
      <c r="AZ155" s="180"/>
    </row>
    <row r="156" spans="22:52" x14ac:dyDescent="0.25">
      <c r="V156" s="140"/>
      <c r="W156" s="180"/>
      <c r="X156" s="180"/>
      <c r="Y156" s="180"/>
      <c r="Z156" s="180"/>
      <c r="AA156" s="140"/>
      <c r="AB156" s="180"/>
      <c r="AD156" s="140"/>
      <c r="AE156" s="180"/>
      <c r="AF156" s="180"/>
      <c r="AG156" s="180"/>
      <c r="AH156" s="180"/>
      <c r="AI156" s="140"/>
      <c r="AJ156" s="180"/>
      <c r="AL156" s="140"/>
      <c r="AM156" s="180"/>
      <c r="AN156" s="180"/>
      <c r="AO156" s="180"/>
      <c r="AP156" s="180"/>
      <c r="AQ156" s="140"/>
      <c r="AR156" s="180"/>
      <c r="AT156" s="140"/>
      <c r="AU156" s="180"/>
      <c r="AV156" s="180"/>
      <c r="AW156" s="180"/>
      <c r="AX156" s="180"/>
      <c r="AY156" s="140"/>
      <c r="AZ156" s="180"/>
    </row>
    <row r="157" spans="22:52" x14ac:dyDescent="0.25">
      <c r="V157" s="140"/>
      <c r="W157" s="180"/>
      <c r="X157" s="180"/>
      <c r="Y157" s="180"/>
      <c r="Z157" s="180"/>
      <c r="AA157" s="140"/>
      <c r="AB157" s="180"/>
      <c r="AD157" s="140"/>
      <c r="AE157" s="180"/>
      <c r="AF157" s="180"/>
      <c r="AG157" s="180"/>
      <c r="AH157" s="180"/>
      <c r="AI157" s="140"/>
      <c r="AJ157" s="180"/>
      <c r="AL157" s="140"/>
      <c r="AM157" s="180"/>
      <c r="AN157" s="180"/>
      <c r="AO157" s="180"/>
      <c r="AP157" s="180"/>
      <c r="AQ157" s="140"/>
      <c r="AR157" s="180"/>
      <c r="AT157" s="140"/>
      <c r="AU157" s="180"/>
      <c r="AV157" s="180"/>
      <c r="AW157" s="180"/>
      <c r="AX157" s="180"/>
      <c r="AY157" s="140"/>
      <c r="AZ157" s="180"/>
    </row>
    <row r="158" spans="22:52" x14ac:dyDescent="0.25">
      <c r="V158" s="140"/>
      <c r="W158" s="180"/>
      <c r="X158" s="180"/>
      <c r="Y158" s="180"/>
      <c r="Z158" s="180"/>
      <c r="AA158" s="140"/>
      <c r="AB158" s="180"/>
      <c r="AD158" s="140"/>
      <c r="AE158" s="180"/>
      <c r="AF158" s="180"/>
      <c r="AG158" s="180"/>
      <c r="AH158" s="180"/>
      <c r="AI158" s="140"/>
      <c r="AJ158" s="180"/>
      <c r="AL158" s="140"/>
      <c r="AM158" s="180"/>
      <c r="AN158" s="180"/>
      <c r="AO158" s="180"/>
      <c r="AP158" s="180"/>
      <c r="AQ158" s="140"/>
      <c r="AR158" s="180"/>
      <c r="AT158" s="140"/>
      <c r="AU158" s="180"/>
      <c r="AV158" s="180"/>
      <c r="AW158" s="180"/>
      <c r="AX158" s="180"/>
      <c r="AY158" s="140"/>
      <c r="AZ158" s="180"/>
    </row>
    <row r="159" spans="22:52" x14ac:dyDescent="0.25">
      <c r="V159" s="140"/>
      <c r="W159" s="180"/>
      <c r="X159" s="180"/>
      <c r="Y159" s="180"/>
      <c r="Z159" s="180"/>
      <c r="AA159" s="140"/>
      <c r="AB159" s="180"/>
      <c r="AD159" s="140"/>
      <c r="AE159" s="180"/>
      <c r="AF159" s="180"/>
      <c r="AG159" s="180"/>
      <c r="AH159" s="180"/>
      <c r="AI159" s="140"/>
      <c r="AJ159" s="180"/>
      <c r="AL159" s="140"/>
      <c r="AM159" s="180"/>
      <c r="AN159" s="180"/>
      <c r="AO159" s="180"/>
      <c r="AP159" s="180"/>
      <c r="AQ159" s="140"/>
      <c r="AR159" s="180"/>
      <c r="AT159" s="140"/>
      <c r="AU159" s="180"/>
      <c r="AV159" s="180"/>
      <c r="AW159" s="180"/>
      <c r="AX159" s="180"/>
      <c r="AY159" s="140"/>
      <c r="AZ159" s="180"/>
    </row>
    <row r="160" spans="22:52" x14ac:dyDescent="0.25">
      <c r="V160" s="140"/>
      <c r="W160" s="180"/>
      <c r="X160" s="180"/>
      <c r="Y160" s="180"/>
      <c r="Z160" s="180"/>
      <c r="AA160" s="140"/>
      <c r="AB160" s="180"/>
      <c r="AD160" s="140"/>
      <c r="AE160" s="180"/>
      <c r="AF160" s="180"/>
      <c r="AG160" s="180"/>
      <c r="AH160" s="180"/>
      <c r="AI160" s="140"/>
      <c r="AJ160" s="180"/>
      <c r="AL160" s="140"/>
      <c r="AM160" s="180"/>
      <c r="AN160" s="180"/>
      <c r="AO160" s="180"/>
      <c r="AP160" s="180"/>
      <c r="AQ160" s="140"/>
      <c r="AR160" s="180"/>
      <c r="AT160" s="140"/>
      <c r="AU160" s="180"/>
      <c r="AV160" s="180"/>
      <c r="AW160" s="180"/>
      <c r="AX160" s="180"/>
      <c r="AY160" s="140"/>
      <c r="AZ160" s="180"/>
    </row>
    <row r="161" spans="22:52" x14ac:dyDescent="0.25">
      <c r="V161" s="140"/>
      <c r="W161" s="180"/>
      <c r="X161" s="180"/>
      <c r="Y161" s="180"/>
      <c r="Z161" s="180"/>
      <c r="AA161" s="140"/>
      <c r="AB161" s="180"/>
      <c r="AD161" s="140"/>
      <c r="AE161" s="180"/>
      <c r="AF161" s="180"/>
      <c r="AG161" s="180"/>
      <c r="AH161" s="180"/>
      <c r="AI161" s="140"/>
      <c r="AJ161" s="180"/>
      <c r="AL161" s="140"/>
      <c r="AM161" s="180"/>
      <c r="AN161" s="180"/>
      <c r="AO161" s="180"/>
      <c r="AP161" s="180"/>
      <c r="AQ161" s="140"/>
      <c r="AR161" s="180"/>
      <c r="AT161" s="140"/>
      <c r="AU161" s="180"/>
      <c r="AV161" s="180"/>
      <c r="AW161" s="180"/>
      <c r="AX161" s="180"/>
      <c r="AY161" s="140"/>
      <c r="AZ161" s="180"/>
    </row>
    <row r="162" spans="22:52" x14ac:dyDescent="0.25">
      <c r="V162" s="140"/>
      <c r="W162" s="180"/>
      <c r="X162" s="180"/>
      <c r="Y162" s="180"/>
      <c r="Z162" s="180"/>
      <c r="AA162" s="140"/>
      <c r="AB162" s="180"/>
      <c r="AD162" s="140"/>
      <c r="AE162" s="180"/>
      <c r="AF162" s="180"/>
      <c r="AG162" s="180"/>
      <c r="AH162" s="180"/>
      <c r="AI162" s="140"/>
      <c r="AJ162" s="180"/>
      <c r="AL162" s="140"/>
      <c r="AM162" s="180"/>
      <c r="AN162" s="180"/>
      <c r="AO162" s="180"/>
      <c r="AP162" s="180"/>
      <c r="AQ162" s="140"/>
      <c r="AR162" s="180"/>
      <c r="AT162" s="140"/>
      <c r="AU162" s="180"/>
      <c r="AV162" s="180"/>
      <c r="AW162" s="180"/>
      <c r="AX162" s="180"/>
      <c r="AY162" s="140"/>
      <c r="AZ162" s="180"/>
    </row>
    <row r="163" spans="22:52" x14ac:dyDescent="0.25">
      <c r="V163" s="140"/>
      <c r="W163" s="180"/>
      <c r="X163" s="180"/>
      <c r="Y163" s="180"/>
      <c r="Z163" s="180"/>
      <c r="AA163" s="140"/>
      <c r="AB163" s="180"/>
      <c r="AD163" s="140"/>
      <c r="AE163" s="180"/>
      <c r="AF163" s="180"/>
      <c r="AG163" s="180"/>
      <c r="AH163" s="180"/>
      <c r="AI163" s="140"/>
      <c r="AJ163" s="180"/>
      <c r="AL163" s="140"/>
      <c r="AM163" s="180"/>
      <c r="AN163" s="180"/>
      <c r="AO163" s="180"/>
      <c r="AP163" s="180"/>
      <c r="AQ163" s="140"/>
      <c r="AR163" s="180"/>
      <c r="AT163" s="140"/>
      <c r="AU163" s="180"/>
      <c r="AV163" s="180"/>
      <c r="AW163" s="180"/>
      <c r="AX163" s="180"/>
      <c r="AY163" s="140"/>
      <c r="AZ163" s="180"/>
    </row>
    <row r="164" spans="22:52" x14ac:dyDescent="0.25">
      <c r="V164" s="140"/>
      <c r="W164" s="180"/>
      <c r="X164" s="180"/>
      <c r="Y164" s="180"/>
      <c r="Z164" s="180"/>
      <c r="AA164" s="140"/>
      <c r="AB164" s="180"/>
      <c r="AD164" s="140"/>
      <c r="AE164" s="180"/>
      <c r="AF164" s="180"/>
      <c r="AG164" s="180"/>
      <c r="AH164" s="180"/>
      <c r="AI164" s="140"/>
      <c r="AJ164" s="180"/>
      <c r="AL164" s="140"/>
      <c r="AM164" s="180"/>
      <c r="AN164" s="180"/>
      <c r="AO164" s="180"/>
      <c r="AP164" s="180"/>
      <c r="AQ164" s="140"/>
      <c r="AR164" s="180"/>
      <c r="AT164" s="140"/>
      <c r="AU164" s="180"/>
      <c r="AV164" s="180"/>
      <c r="AW164" s="180"/>
      <c r="AX164" s="180"/>
      <c r="AY164" s="140"/>
      <c r="AZ164" s="180"/>
    </row>
    <row r="165" spans="22:52" x14ac:dyDescent="0.25">
      <c r="V165" s="140"/>
      <c r="W165" s="180"/>
      <c r="X165" s="180"/>
      <c r="Y165" s="180"/>
      <c r="Z165" s="180"/>
      <c r="AA165" s="140"/>
      <c r="AB165" s="180"/>
      <c r="AD165" s="140"/>
      <c r="AE165" s="180"/>
      <c r="AF165" s="180"/>
      <c r="AG165" s="180"/>
      <c r="AH165" s="180"/>
      <c r="AI165" s="140"/>
      <c r="AJ165" s="180"/>
      <c r="AL165" s="140"/>
      <c r="AM165" s="180"/>
      <c r="AN165" s="180"/>
      <c r="AO165" s="180"/>
      <c r="AP165" s="180"/>
      <c r="AQ165" s="140"/>
      <c r="AR165" s="180"/>
      <c r="AT165" s="140"/>
      <c r="AU165" s="180"/>
      <c r="AV165" s="180"/>
      <c r="AW165" s="180"/>
      <c r="AX165" s="180"/>
      <c r="AY165" s="140"/>
      <c r="AZ165" s="180"/>
    </row>
    <row r="166" spans="22:52" x14ac:dyDescent="0.25">
      <c r="V166" s="140"/>
      <c r="W166" s="180"/>
      <c r="X166" s="180"/>
      <c r="Y166" s="180"/>
      <c r="Z166" s="180"/>
      <c r="AA166" s="140"/>
      <c r="AB166" s="180"/>
      <c r="AD166" s="140"/>
      <c r="AE166" s="180"/>
      <c r="AF166" s="180"/>
      <c r="AG166" s="180"/>
      <c r="AH166" s="180"/>
      <c r="AI166" s="140"/>
      <c r="AJ166" s="180"/>
      <c r="AL166" s="140"/>
      <c r="AM166" s="180"/>
      <c r="AN166" s="180"/>
      <c r="AO166" s="180"/>
      <c r="AP166" s="180"/>
      <c r="AQ166" s="140"/>
      <c r="AR166" s="180"/>
      <c r="AT166" s="140"/>
      <c r="AU166" s="180"/>
      <c r="AV166" s="180"/>
      <c r="AW166" s="180"/>
      <c r="AX166" s="180"/>
      <c r="AY166" s="140"/>
      <c r="AZ166" s="180"/>
    </row>
    <row r="167" spans="22:52" x14ac:dyDescent="0.25">
      <c r="V167" s="140"/>
      <c r="W167" s="180"/>
      <c r="X167" s="180"/>
      <c r="Y167" s="180"/>
      <c r="Z167" s="180"/>
      <c r="AA167" s="140"/>
      <c r="AB167" s="180"/>
      <c r="AD167" s="140"/>
      <c r="AE167" s="180"/>
      <c r="AF167" s="180"/>
      <c r="AG167" s="180"/>
      <c r="AH167" s="180"/>
      <c r="AI167" s="140"/>
      <c r="AJ167" s="180"/>
      <c r="AL167" s="140"/>
      <c r="AM167" s="180"/>
      <c r="AN167" s="180"/>
      <c r="AO167" s="180"/>
      <c r="AP167" s="180"/>
      <c r="AQ167" s="140"/>
      <c r="AR167" s="180"/>
      <c r="AT167" s="140"/>
      <c r="AU167" s="180"/>
      <c r="AV167" s="180"/>
      <c r="AW167" s="180"/>
      <c r="AX167" s="180"/>
      <c r="AY167" s="140"/>
      <c r="AZ167" s="180"/>
    </row>
    <row r="168" spans="22:52" x14ac:dyDescent="0.25">
      <c r="V168" s="140"/>
      <c r="W168" s="180"/>
      <c r="X168" s="180"/>
      <c r="Y168" s="180"/>
      <c r="Z168" s="180"/>
      <c r="AA168" s="140"/>
      <c r="AB168" s="180"/>
      <c r="AD168" s="140"/>
      <c r="AE168" s="180"/>
      <c r="AF168" s="180"/>
      <c r="AG168" s="180"/>
      <c r="AH168" s="180"/>
      <c r="AI168" s="140"/>
      <c r="AJ168" s="180"/>
      <c r="AL168" s="140"/>
      <c r="AM168" s="180"/>
      <c r="AN168" s="180"/>
      <c r="AO168" s="180"/>
      <c r="AP168" s="180"/>
      <c r="AQ168" s="140"/>
      <c r="AR168" s="180"/>
      <c r="AT168" s="140"/>
      <c r="AU168" s="180"/>
      <c r="AV168" s="180"/>
      <c r="AW168" s="180"/>
      <c r="AX168" s="180"/>
      <c r="AY168" s="140"/>
      <c r="AZ168" s="180"/>
    </row>
    <row r="169" spans="22:52" x14ac:dyDescent="0.25">
      <c r="V169" s="140"/>
      <c r="W169" s="180"/>
      <c r="X169" s="180"/>
      <c r="Y169" s="180"/>
      <c r="Z169" s="180"/>
      <c r="AA169" s="140"/>
      <c r="AB169" s="180"/>
      <c r="AD169" s="140"/>
      <c r="AE169" s="180"/>
      <c r="AF169" s="180"/>
      <c r="AG169" s="180"/>
      <c r="AH169" s="180"/>
      <c r="AI169" s="140"/>
      <c r="AJ169" s="180"/>
      <c r="AL169" s="140"/>
      <c r="AM169" s="180"/>
      <c r="AN169" s="180"/>
      <c r="AO169" s="180"/>
      <c r="AP169" s="180"/>
      <c r="AQ169" s="140"/>
      <c r="AR169" s="180"/>
      <c r="AT169" s="140"/>
      <c r="AU169" s="180"/>
      <c r="AV169" s="180"/>
      <c r="AW169" s="180"/>
      <c r="AX169" s="180"/>
      <c r="AY169" s="140"/>
      <c r="AZ169" s="180"/>
    </row>
    <row r="170" spans="22:52" x14ac:dyDescent="0.25">
      <c r="V170" s="140"/>
      <c r="W170" s="180"/>
      <c r="X170" s="180"/>
      <c r="Y170" s="180"/>
      <c r="Z170" s="180"/>
      <c r="AA170" s="140"/>
      <c r="AB170" s="180"/>
      <c r="AD170" s="140"/>
      <c r="AE170" s="180"/>
      <c r="AF170" s="180"/>
      <c r="AG170" s="180"/>
      <c r="AH170" s="180"/>
      <c r="AI170" s="140"/>
      <c r="AJ170" s="180"/>
      <c r="AL170" s="140"/>
      <c r="AM170" s="180"/>
      <c r="AN170" s="180"/>
      <c r="AO170" s="180"/>
      <c r="AP170" s="180"/>
      <c r="AQ170" s="140"/>
      <c r="AR170" s="180"/>
      <c r="AT170" s="140"/>
      <c r="AU170" s="180"/>
      <c r="AV170" s="180"/>
      <c r="AW170" s="180"/>
      <c r="AX170" s="180"/>
      <c r="AY170" s="140"/>
      <c r="AZ170" s="180"/>
    </row>
    <row r="171" spans="22:52" x14ac:dyDescent="0.25">
      <c r="V171" s="140"/>
      <c r="W171" s="180"/>
      <c r="X171" s="180"/>
      <c r="Y171" s="180"/>
      <c r="Z171" s="180"/>
      <c r="AA171" s="140"/>
      <c r="AB171" s="180"/>
      <c r="AD171" s="140"/>
      <c r="AE171" s="180"/>
      <c r="AF171" s="180"/>
      <c r="AG171" s="180"/>
      <c r="AH171" s="180"/>
      <c r="AI171" s="140"/>
      <c r="AJ171" s="180"/>
      <c r="AL171" s="140"/>
      <c r="AM171" s="180"/>
      <c r="AN171" s="180"/>
      <c r="AO171" s="180"/>
      <c r="AP171" s="180"/>
      <c r="AQ171" s="140"/>
      <c r="AR171" s="180"/>
      <c r="AT171" s="140"/>
      <c r="AU171" s="180"/>
      <c r="AV171" s="180"/>
      <c r="AW171" s="180"/>
      <c r="AX171" s="180"/>
      <c r="AY171" s="140"/>
      <c r="AZ171" s="180"/>
    </row>
    <row r="172" spans="22:52" x14ac:dyDescent="0.25">
      <c r="V172" s="140"/>
      <c r="W172" s="180"/>
      <c r="X172" s="180"/>
      <c r="Y172" s="180"/>
      <c r="Z172" s="180"/>
      <c r="AA172" s="140"/>
      <c r="AB172" s="180"/>
      <c r="AD172" s="140"/>
      <c r="AE172" s="180"/>
      <c r="AF172" s="180"/>
      <c r="AG172" s="180"/>
      <c r="AH172" s="180"/>
      <c r="AI172" s="140"/>
      <c r="AJ172" s="180"/>
      <c r="AL172" s="140"/>
      <c r="AM172" s="180"/>
      <c r="AN172" s="180"/>
      <c r="AO172" s="180"/>
      <c r="AP172" s="180"/>
      <c r="AQ172" s="140"/>
      <c r="AR172" s="180"/>
      <c r="AT172" s="140"/>
      <c r="AU172" s="180"/>
      <c r="AV172" s="180"/>
      <c r="AW172" s="180"/>
      <c r="AX172" s="180"/>
      <c r="AY172" s="140"/>
      <c r="AZ172" s="180"/>
    </row>
    <row r="173" spans="22:52" x14ac:dyDescent="0.25">
      <c r="V173" s="140"/>
      <c r="W173" s="180"/>
      <c r="X173" s="180"/>
      <c r="Y173" s="180"/>
      <c r="Z173" s="180"/>
      <c r="AA173" s="140"/>
      <c r="AB173" s="180"/>
      <c r="AD173" s="140"/>
      <c r="AE173" s="180"/>
      <c r="AF173" s="180"/>
      <c r="AG173" s="180"/>
      <c r="AH173" s="180"/>
      <c r="AI173" s="140"/>
      <c r="AJ173" s="180"/>
      <c r="AL173" s="140"/>
      <c r="AM173" s="180"/>
      <c r="AN173" s="180"/>
      <c r="AO173" s="180"/>
      <c r="AP173" s="180"/>
      <c r="AQ173" s="140"/>
      <c r="AR173" s="180"/>
      <c r="AT173" s="140"/>
      <c r="AU173" s="180"/>
      <c r="AV173" s="180"/>
      <c r="AW173" s="180"/>
      <c r="AX173" s="180"/>
      <c r="AY173" s="140"/>
      <c r="AZ173" s="180"/>
    </row>
    <row r="174" spans="22:52" x14ac:dyDescent="0.25">
      <c r="V174" s="140"/>
      <c r="W174" s="180"/>
      <c r="X174" s="180"/>
      <c r="Y174" s="180"/>
      <c r="Z174" s="180"/>
      <c r="AA174" s="140"/>
      <c r="AB174" s="180"/>
      <c r="AD174" s="140"/>
      <c r="AE174" s="180"/>
      <c r="AF174" s="180"/>
      <c r="AG174" s="180"/>
      <c r="AH174" s="180"/>
      <c r="AI174" s="140"/>
      <c r="AJ174" s="180"/>
      <c r="AL174" s="140"/>
      <c r="AM174" s="180"/>
      <c r="AN174" s="180"/>
      <c r="AO174" s="180"/>
      <c r="AP174" s="180"/>
      <c r="AQ174" s="140"/>
      <c r="AR174" s="180"/>
      <c r="AT174" s="140"/>
      <c r="AU174" s="180"/>
      <c r="AV174" s="180"/>
      <c r="AW174" s="180"/>
      <c r="AX174" s="180"/>
      <c r="AY174" s="140"/>
      <c r="AZ174" s="180"/>
    </row>
    <row r="175" spans="22:52" x14ac:dyDescent="0.25">
      <c r="V175" s="140"/>
      <c r="W175" s="180"/>
      <c r="X175" s="180"/>
      <c r="Y175" s="180"/>
      <c r="Z175" s="180"/>
      <c r="AA175" s="140"/>
      <c r="AB175" s="180"/>
      <c r="AD175" s="140"/>
      <c r="AE175" s="180"/>
      <c r="AF175" s="180"/>
      <c r="AG175" s="180"/>
      <c r="AH175" s="180"/>
      <c r="AI175" s="140"/>
      <c r="AJ175" s="180"/>
      <c r="AL175" s="140"/>
      <c r="AM175" s="180"/>
      <c r="AN175" s="180"/>
      <c r="AO175" s="180"/>
      <c r="AP175" s="180"/>
      <c r="AQ175" s="140"/>
      <c r="AR175" s="180"/>
      <c r="AT175" s="140"/>
      <c r="AU175" s="180"/>
      <c r="AV175" s="180"/>
      <c r="AW175" s="180"/>
      <c r="AX175" s="180"/>
      <c r="AY175" s="140"/>
      <c r="AZ175" s="180"/>
    </row>
    <row r="176" spans="22:52" x14ac:dyDescent="0.25">
      <c r="V176" s="140"/>
      <c r="W176" s="180"/>
      <c r="X176" s="180"/>
      <c r="Y176" s="180"/>
      <c r="Z176" s="180"/>
      <c r="AA176" s="140"/>
      <c r="AB176" s="180"/>
      <c r="AD176" s="140"/>
      <c r="AE176" s="180"/>
      <c r="AF176" s="180"/>
      <c r="AG176" s="180"/>
      <c r="AH176" s="180"/>
      <c r="AI176" s="140"/>
      <c r="AJ176" s="180"/>
      <c r="AL176" s="140"/>
      <c r="AM176" s="180"/>
      <c r="AN176" s="180"/>
      <c r="AO176" s="180"/>
      <c r="AP176" s="180"/>
      <c r="AQ176" s="140"/>
      <c r="AR176" s="180"/>
      <c r="AT176" s="140"/>
      <c r="AU176" s="180"/>
      <c r="AV176" s="180"/>
      <c r="AW176" s="180"/>
      <c r="AX176" s="180"/>
      <c r="AY176" s="140"/>
      <c r="AZ176" s="180"/>
    </row>
    <row r="177" spans="22:52" x14ac:dyDescent="0.25">
      <c r="V177" s="140"/>
      <c r="W177" s="180"/>
      <c r="X177" s="180"/>
      <c r="Y177" s="180"/>
      <c r="Z177" s="180"/>
      <c r="AA177" s="140"/>
      <c r="AB177" s="180"/>
      <c r="AD177" s="140"/>
      <c r="AE177" s="180"/>
      <c r="AF177" s="180"/>
      <c r="AG177" s="180"/>
      <c r="AH177" s="180"/>
      <c r="AI177" s="140"/>
      <c r="AJ177" s="180"/>
      <c r="AL177" s="140"/>
      <c r="AM177" s="180"/>
      <c r="AN177" s="180"/>
      <c r="AO177" s="180"/>
      <c r="AP177" s="180"/>
      <c r="AQ177" s="140"/>
      <c r="AR177" s="180"/>
      <c r="AT177" s="140"/>
      <c r="AU177" s="180"/>
      <c r="AV177" s="180"/>
      <c r="AW177" s="180"/>
      <c r="AX177" s="180"/>
      <c r="AY177" s="140"/>
      <c r="AZ177" s="180"/>
    </row>
    <row r="178" spans="22:52" x14ac:dyDescent="0.25">
      <c r="V178" s="140"/>
      <c r="W178" s="180"/>
      <c r="X178" s="180"/>
      <c r="Y178" s="180"/>
      <c r="Z178" s="180"/>
      <c r="AA178" s="140"/>
      <c r="AB178" s="180"/>
      <c r="AD178" s="140"/>
      <c r="AE178" s="180"/>
      <c r="AF178" s="180"/>
      <c r="AG178" s="180"/>
      <c r="AH178" s="180"/>
      <c r="AI178" s="140"/>
      <c r="AJ178" s="180"/>
      <c r="AL178" s="140"/>
      <c r="AM178" s="180"/>
      <c r="AN178" s="180"/>
      <c r="AO178" s="180"/>
      <c r="AP178" s="180"/>
      <c r="AQ178" s="140"/>
      <c r="AR178" s="180"/>
      <c r="AT178" s="140"/>
      <c r="AU178" s="180"/>
      <c r="AV178" s="180"/>
      <c r="AW178" s="180"/>
      <c r="AX178" s="180"/>
      <c r="AY178" s="140"/>
      <c r="AZ178" s="180"/>
    </row>
    <row r="179" spans="22:52" x14ac:dyDescent="0.25">
      <c r="V179" s="140"/>
      <c r="W179" s="180"/>
      <c r="X179" s="180"/>
      <c r="Y179" s="180"/>
      <c r="Z179" s="180"/>
      <c r="AA179" s="140"/>
      <c r="AB179" s="180"/>
      <c r="AD179" s="140"/>
      <c r="AE179" s="180"/>
      <c r="AF179" s="180"/>
      <c r="AG179" s="180"/>
      <c r="AH179" s="180"/>
      <c r="AI179" s="140"/>
      <c r="AJ179" s="180"/>
      <c r="AL179" s="140"/>
      <c r="AM179" s="180"/>
      <c r="AN179" s="180"/>
      <c r="AO179" s="180"/>
      <c r="AP179" s="180"/>
      <c r="AQ179" s="140"/>
      <c r="AR179" s="180"/>
      <c r="AT179" s="140"/>
      <c r="AU179" s="180"/>
      <c r="AV179" s="180"/>
      <c r="AW179" s="180"/>
      <c r="AX179" s="180"/>
      <c r="AY179" s="140"/>
      <c r="AZ179" s="180"/>
    </row>
    <row r="180" spans="22:52" x14ac:dyDescent="0.25">
      <c r="V180" s="140"/>
      <c r="W180" s="180"/>
      <c r="X180" s="180"/>
      <c r="Y180" s="180"/>
      <c r="Z180" s="180"/>
      <c r="AA180" s="140"/>
      <c r="AB180" s="180"/>
      <c r="AD180" s="140"/>
      <c r="AE180" s="180"/>
      <c r="AF180" s="180"/>
      <c r="AG180" s="180"/>
      <c r="AH180" s="180"/>
      <c r="AI180" s="140"/>
      <c r="AJ180" s="180"/>
      <c r="AL180" s="140"/>
      <c r="AM180" s="180"/>
      <c r="AN180" s="180"/>
      <c r="AO180" s="180"/>
      <c r="AP180" s="180"/>
      <c r="AQ180" s="140"/>
      <c r="AR180" s="180"/>
      <c r="AT180" s="140"/>
      <c r="AU180" s="180"/>
      <c r="AV180" s="180"/>
      <c r="AW180" s="180"/>
      <c r="AX180" s="180"/>
      <c r="AY180" s="140"/>
      <c r="AZ180" s="180"/>
    </row>
    <row r="181" spans="22:52" x14ac:dyDescent="0.25">
      <c r="V181" s="140"/>
      <c r="W181" s="180"/>
      <c r="X181" s="180"/>
      <c r="Y181" s="180"/>
      <c r="Z181" s="180"/>
      <c r="AA181" s="140"/>
      <c r="AB181" s="180"/>
      <c r="AD181" s="140"/>
      <c r="AE181" s="180"/>
      <c r="AF181" s="180"/>
      <c r="AG181" s="180"/>
      <c r="AH181" s="180"/>
      <c r="AI181" s="140"/>
      <c r="AJ181" s="180"/>
      <c r="AL181" s="140"/>
      <c r="AM181" s="180"/>
      <c r="AN181" s="180"/>
      <c r="AO181" s="180"/>
      <c r="AP181" s="180"/>
      <c r="AQ181" s="140"/>
      <c r="AR181" s="180"/>
      <c r="AT181" s="140"/>
      <c r="AU181" s="180"/>
      <c r="AV181" s="180"/>
      <c r="AW181" s="180"/>
      <c r="AX181" s="180"/>
      <c r="AY181" s="140"/>
      <c r="AZ181" s="180"/>
    </row>
    <row r="182" spans="22:52" x14ac:dyDescent="0.25">
      <c r="V182" s="140"/>
      <c r="W182" s="180"/>
      <c r="X182" s="180"/>
      <c r="Y182" s="180"/>
      <c r="Z182" s="180"/>
      <c r="AA182" s="140"/>
      <c r="AB182" s="180"/>
      <c r="AD182" s="140"/>
      <c r="AE182" s="180"/>
      <c r="AF182" s="180"/>
      <c r="AG182" s="180"/>
      <c r="AH182" s="180"/>
      <c r="AI182" s="140"/>
      <c r="AJ182" s="180"/>
      <c r="AL182" s="140"/>
      <c r="AM182" s="180"/>
      <c r="AN182" s="180"/>
      <c r="AO182" s="180"/>
      <c r="AP182" s="180"/>
      <c r="AQ182" s="140"/>
      <c r="AR182" s="180"/>
      <c r="AT182" s="140"/>
      <c r="AU182" s="180"/>
      <c r="AV182" s="180"/>
      <c r="AW182" s="180"/>
      <c r="AX182" s="180"/>
      <c r="AY182" s="140"/>
      <c r="AZ182" s="180"/>
    </row>
    <row r="183" spans="22:52" x14ac:dyDescent="0.25">
      <c r="V183" s="140"/>
      <c r="W183" s="180"/>
      <c r="X183" s="180"/>
      <c r="Y183" s="180"/>
      <c r="Z183" s="180"/>
      <c r="AA183" s="140"/>
      <c r="AB183" s="180"/>
      <c r="AD183" s="140"/>
      <c r="AE183" s="180"/>
      <c r="AF183" s="180"/>
      <c r="AG183" s="180"/>
      <c r="AH183" s="180"/>
      <c r="AI183" s="140"/>
      <c r="AJ183" s="180"/>
      <c r="AL183" s="140"/>
      <c r="AM183" s="180"/>
      <c r="AN183" s="180"/>
      <c r="AO183" s="180"/>
      <c r="AP183" s="180"/>
      <c r="AQ183" s="140"/>
      <c r="AR183" s="180"/>
      <c r="AT183" s="140"/>
      <c r="AU183" s="180"/>
      <c r="AV183" s="180"/>
      <c r="AW183" s="180"/>
      <c r="AX183" s="180"/>
      <c r="AY183" s="140"/>
      <c r="AZ183" s="180"/>
    </row>
    <row r="184" spans="22:52" x14ac:dyDescent="0.25">
      <c r="V184" s="140"/>
      <c r="W184" s="180"/>
      <c r="X184" s="180"/>
      <c r="Y184" s="180"/>
      <c r="Z184" s="180"/>
      <c r="AA184" s="140"/>
      <c r="AB184" s="180"/>
      <c r="AD184" s="140"/>
      <c r="AE184" s="180"/>
      <c r="AF184" s="180"/>
      <c r="AG184" s="180"/>
      <c r="AH184" s="180"/>
      <c r="AI184" s="140"/>
      <c r="AJ184" s="180"/>
      <c r="AL184" s="140"/>
      <c r="AM184" s="180"/>
      <c r="AN184" s="180"/>
      <c r="AO184" s="180"/>
      <c r="AP184" s="180"/>
      <c r="AQ184" s="140"/>
      <c r="AR184" s="180"/>
      <c r="AT184" s="140"/>
      <c r="AU184" s="180"/>
      <c r="AV184" s="180"/>
      <c r="AW184" s="180"/>
      <c r="AX184" s="180"/>
      <c r="AY184" s="140"/>
      <c r="AZ184" s="180"/>
    </row>
    <row r="185" spans="22:52" x14ac:dyDescent="0.25">
      <c r="V185" s="140"/>
      <c r="W185" s="180"/>
      <c r="X185" s="180"/>
      <c r="Y185" s="180"/>
      <c r="Z185" s="180"/>
      <c r="AA185" s="140"/>
      <c r="AB185" s="180"/>
      <c r="AD185" s="140"/>
      <c r="AE185" s="180"/>
      <c r="AF185" s="180"/>
      <c r="AG185" s="180"/>
      <c r="AH185" s="180"/>
      <c r="AI185" s="140"/>
      <c r="AJ185" s="180"/>
      <c r="AL185" s="140"/>
      <c r="AM185" s="180"/>
      <c r="AN185" s="180"/>
      <c r="AO185" s="180"/>
      <c r="AP185" s="180"/>
      <c r="AQ185" s="140"/>
      <c r="AR185" s="180"/>
      <c r="AT185" s="140"/>
      <c r="AU185" s="180"/>
      <c r="AV185" s="180"/>
      <c r="AW185" s="180"/>
      <c r="AX185" s="180"/>
      <c r="AY185" s="140"/>
      <c r="AZ185" s="180"/>
    </row>
    <row r="186" spans="22:52" x14ac:dyDescent="0.25">
      <c r="V186" s="140"/>
      <c r="W186" s="180"/>
      <c r="X186" s="180"/>
      <c r="Y186" s="180"/>
      <c r="Z186" s="180"/>
      <c r="AA186" s="140"/>
      <c r="AB186" s="180"/>
      <c r="AD186" s="140"/>
      <c r="AE186" s="180"/>
      <c r="AF186" s="180"/>
      <c r="AG186" s="180"/>
      <c r="AH186" s="180"/>
      <c r="AI186" s="140"/>
      <c r="AJ186" s="180"/>
      <c r="AL186" s="140"/>
      <c r="AM186" s="180"/>
      <c r="AN186" s="180"/>
      <c r="AO186" s="180"/>
      <c r="AP186" s="180"/>
      <c r="AQ186" s="140"/>
      <c r="AR186" s="180"/>
      <c r="AT186" s="140"/>
      <c r="AU186" s="180"/>
      <c r="AV186" s="180"/>
      <c r="AW186" s="180"/>
      <c r="AX186" s="180"/>
      <c r="AY186" s="140"/>
      <c r="AZ186" s="180"/>
    </row>
    <row r="187" spans="22:52" x14ac:dyDescent="0.25">
      <c r="V187" s="140"/>
      <c r="W187" s="180"/>
      <c r="X187" s="180"/>
      <c r="Y187" s="180"/>
      <c r="Z187" s="180"/>
      <c r="AA187" s="140"/>
      <c r="AB187" s="180"/>
      <c r="AD187" s="140"/>
      <c r="AE187" s="180"/>
      <c r="AF187" s="180"/>
      <c r="AG187" s="180"/>
      <c r="AH187" s="180"/>
      <c r="AI187" s="140"/>
      <c r="AJ187" s="180"/>
      <c r="AL187" s="140"/>
      <c r="AM187" s="180"/>
      <c r="AN187" s="180"/>
      <c r="AO187" s="180"/>
      <c r="AP187" s="180"/>
      <c r="AQ187" s="140"/>
      <c r="AR187" s="180"/>
      <c r="AT187" s="140"/>
      <c r="AU187" s="180"/>
      <c r="AV187" s="180"/>
      <c r="AW187" s="180"/>
      <c r="AX187" s="180"/>
      <c r="AY187" s="140"/>
      <c r="AZ187" s="180"/>
    </row>
    <row r="188" spans="22:52" x14ac:dyDescent="0.25">
      <c r="V188" s="140"/>
      <c r="W188" s="180"/>
      <c r="X188" s="180"/>
      <c r="Y188" s="180"/>
      <c r="Z188" s="180"/>
      <c r="AA188" s="140"/>
      <c r="AB188" s="180"/>
      <c r="AD188" s="140"/>
      <c r="AE188" s="180"/>
      <c r="AF188" s="180"/>
      <c r="AG188" s="180"/>
      <c r="AH188" s="180"/>
      <c r="AI188" s="140"/>
      <c r="AJ188" s="180"/>
      <c r="AL188" s="140"/>
      <c r="AM188" s="180"/>
      <c r="AN188" s="180"/>
      <c r="AO188" s="180"/>
      <c r="AP188" s="180"/>
      <c r="AQ188" s="140"/>
      <c r="AR188" s="180"/>
      <c r="AT188" s="140"/>
      <c r="AU188" s="180"/>
      <c r="AV188" s="180"/>
      <c r="AW188" s="180"/>
      <c r="AX188" s="180"/>
      <c r="AY188" s="140"/>
      <c r="AZ188" s="180"/>
    </row>
    <row r="189" spans="22:52" x14ac:dyDescent="0.25">
      <c r="V189" s="140"/>
      <c r="W189" s="180"/>
      <c r="X189" s="180"/>
      <c r="Y189" s="180"/>
      <c r="Z189" s="180"/>
      <c r="AA189" s="140"/>
      <c r="AB189" s="180"/>
      <c r="AD189" s="140"/>
      <c r="AE189" s="180"/>
      <c r="AF189" s="180"/>
      <c r="AG189" s="180"/>
      <c r="AH189" s="180"/>
      <c r="AI189" s="140"/>
      <c r="AJ189" s="180"/>
      <c r="AL189" s="140"/>
      <c r="AM189" s="180"/>
      <c r="AN189" s="180"/>
      <c r="AO189" s="180"/>
      <c r="AP189" s="180"/>
      <c r="AQ189" s="140"/>
      <c r="AR189" s="180"/>
      <c r="AT189" s="140"/>
      <c r="AU189" s="180"/>
      <c r="AV189" s="180"/>
      <c r="AW189" s="180"/>
      <c r="AX189" s="180"/>
      <c r="AY189" s="140"/>
      <c r="AZ189" s="180"/>
    </row>
    <row r="190" spans="22:52" x14ac:dyDescent="0.25">
      <c r="V190" s="140"/>
      <c r="W190" s="180"/>
      <c r="X190" s="180"/>
      <c r="Y190" s="180"/>
      <c r="Z190" s="180"/>
      <c r="AA190" s="140"/>
      <c r="AB190" s="180"/>
      <c r="AD190" s="140"/>
      <c r="AE190" s="180"/>
      <c r="AF190" s="180"/>
      <c r="AG190" s="180"/>
      <c r="AH190" s="180"/>
      <c r="AI190" s="140"/>
      <c r="AJ190" s="180"/>
      <c r="AL190" s="140"/>
      <c r="AM190" s="180"/>
      <c r="AN190" s="180"/>
      <c r="AO190" s="180"/>
      <c r="AP190" s="180"/>
      <c r="AQ190" s="140"/>
      <c r="AR190" s="180"/>
      <c r="AT190" s="140"/>
      <c r="AU190" s="180"/>
      <c r="AV190" s="180"/>
      <c r="AW190" s="180"/>
      <c r="AX190" s="180"/>
      <c r="AY190" s="140"/>
      <c r="AZ190" s="180"/>
    </row>
    <row r="191" spans="22:52" x14ac:dyDescent="0.25">
      <c r="V191" s="140"/>
      <c r="W191" s="180"/>
      <c r="X191" s="180"/>
      <c r="Y191" s="180"/>
      <c r="Z191" s="180"/>
      <c r="AA191" s="140"/>
      <c r="AB191" s="180"/>
      <c r="AD191" s="140"/>
      <c r="AE191" s="180"/>
      <c r="AF191" s="180"/>
      <c r="AG191" s="180"/>
      <c r="AH191" s="180"/>
      <c r="AI191" s="140"/>
      <c r="AJ191" s="180"/>
      <c r="AL191" s="140"/>
      <c r="AM191" s="180"/>
      <c r="AN191" s="180"/>
      <c r="AO191" s="180"/>
      <c r="AP191" s="180"/>
      <c r="AQ191" s="140"/>
      <c r="AR191" s="180"/>
      <c r="AT191" s="140"/>
      <c r="AU191" s="180"/>
      <c r="AV191" s="180"/>
      <c r="AW191" s="180"/>
      <c r="AX191" s="180"/>
      <c r="AY191" s="140"/>
      <c r="AZ191" s="180"/>
    </row>
    <row r="192" spans="22:52" x14ac:dyDescent="0.25">
      <c r="V192" s="140"/>
      <c r="W192" s="180"/>
      <c r="X192" s="180"/>
      <c r="Y192" s="180"/>
      <c r="Z192" s="180"/>
      <c r="AA192" s="140"/>
      <c r="AB192" s="180"/>
      <c r="AD192" s="140"/>
      <c r="AE192" s="180"/>
      <c r="AF192" s="180"/>
      <c r="AG192" s="180"/>
      <c r="AH192" s="180"/>
      <c r="AI192" s="140"/>
      <c r="AJ192" s="180"/>
      <c r="AL192" s="140"/>
      <c r="AM192" s="180"/>
      <c r="AN192" s="180"/>
      <c r="AO192" s="180"/>
      <c r="AP192" s="180"/>
      <c r="AQ192" s="140"/>
      <c r="AR192" s="180"/>
      <c r="AT192" s="140"/>
      <c r="AU192" s="180"/>
      <c r="AV192" s="180"/>
      <c r="AW192" s="180"/>
      <c r="AX192" s="180"/>
      <c r="AY192" s="140"/>
      <c r="AZ192" s="180"/>
    </row>
    <row r="193" spans="22:52" x14ac:dyDescent="0.25">
      <c r="V193" s="140"/>
      <c r="W193" s="180"/>
      <c r="X193" s="180"/>
      <c r="Y193" s="180"/>
      <c r="Z193" s="180"/>
      <c r="AA193" s="140"/>
      <c r="AB193" s="180"/>
      <c r="AD193" s="140"/>
      <c r="AE193" s="180"/>
      <c r="AF193" s="180"/>
      <c r="AG193" s="180"/>
      <c r="AH193" s="180"/>
      <c r="AI193" s="140"/>
      <c r="AJ193" s="180"/>
      <c r="AL193" s="140"/>
      <c r="AM193" s="180"/>
      <c r="AN193" s="180"/>
      <c r="AO193" s="180"/>
      <c r="AP193" s="180"/>
      <c r="AQ193" s="140"/>
      <c r="AR193" s="180"/>
      <c r="AT193" s="140"/>
      <c r="AU193" s="180"/>
      <c r="AV193" s="180"/>
      <c r="AW193" s="180"/>
      <c r="AX193" s="180"/>
      <c r="AY193" s="140"/>
      <c r="AZ193" s="180"/>
    </row>
    <row r="194" spans="22:52" x14ac:dyDescent="0.25">
      <c r="V194" s="140"/>
      <c r="W194" s="180"/>
      <c r="X194" s="180"/>
      <c r="Y194" s="180"/>
      <c r="Z194" s="180"/>
      <c r="AA194" s="140"/>
      <c r="AB194" s="180"/>
      <c r="AD194" s="140"/>
      <c r="AE194" s="180"/>
      <c r="AF194" s="180"/>
      <c r="AG194" s="180"/>
      <c r="AH194" s="180"/>
      <c r="AI194" s="140"/>
      <c r="AJ194" s="180"/>
      <c r="AL194" s="140"/>
      <c r="AM194" s="180"/>
      <c r="AN194" s="180"/>
      <c r="AO194" s="180"/>
      <c r="AP194" s="180"/>
      <c r="AQ194" s="140"/>
      <c r="AR194" s="180"/>
      <c r="AT194" s="140"/>
      <c r="AU194" s="180"/>
      <c r="AV194" s="180"/>
      <c r="AW194" s="180"/>
      <c r="AX194" s="180"/>
      <c r="AY194" s="140"/>
      <c r="AZ194" s="180"/>
    </row>
    <row r="195" spans="22:52" x14ac:dyDescent="0.25">
      <c r="V195" s="140"/>
      <c r="W195" s="180"/>
      <c r="X195" s="180"/>
      <c r="Y195" s="180"/>
      <c r="Z195" s="180"/>
      <c r="AA195" s="140"/>
      <c r="AB195" s="180"/>
      <c r="AD195" s="140"/>
      <c r="AE195" s="180"/>
      <c r="AF195" s="180"/>
      <c r="AG195" s="180"/>
      <c r="AH195" s="180"/>
      <c r="AI195" s="140"/>
      <c r="AJ195" s="180"/>
      <c r="AL195" s="140"/>
      <c r="AM195" s="180"/>
      <c r="AN195" s="180"/>
      <c r="AO195" s="180"/>
      <c r="AP195" s="180"/>
      <c r="AQ195" s="140"/>
      <c r="AR195" s="180"/>
      <c r="AT195" s="140"/>
      <c r="AU195" s="180"/>
      <c r="AV195" s="180"/>
      <c r="AW195" s="180"/>
      <c r="AX195" s="180"/>
      <c r="AY195" s="140"/>
      <c r="AZ195" s="180"/>
    </row>
    <row r="196" spans="22:52" x14ac:dyDescent="0.25">
      <c r="V196" s="140"/>
      <c r="W196" s="180"/>
      <c r="X196" s="180"/>
      <c r="Y196" s="180"/>
      <c r="Z196" s="180"/>
      <c r="AA196" s="140"/>
      <c r="AB196" s="180"/>
      <c r="AD196" s="140"/>
      <c r="AE196" s="180"/>
      <c r="AF196" s="180"/>
      <c r="AG196" s="180"/>
      <c r="AH196" s="180"/>
      <c r="AI196" s="140"/>
      <c r="AJ196" s="180"/>
      <c r="AL196" s="140"/>
      <c r="AM196" s="180"/>
      <c r="AN196" s="180"/>
      <c r="AO196" s="180"/>
      <c r="AP196" s="180"/>
      <c r="AQ196" s="140"/>
      <c r="AR196" s="180"/>
      <c r="AT196" s="140"/>
      <c r="AU196" s="180"/>
      <c r="AV196" s="180"/>
      <c r="AW196" s="180"/>
      <c r="AX196" s="180"/>
      <c r="AY196" s="140"/>
      <c r="AZ196" s="180"/>
    </row>
    <row r="197" spans="22:52" x14ac:dyDescent="0.25">
      <c r="V197" s="140"/>
      <c r="W197" s="180"/>
      <c r="X197" s="180"/>
      <c r="Y197" s="180"/>
      <c r="Z197" s="180"/>
      <c r="AA197" s="140"/>
      <c r="AB197" s="180"/>
      <c r="AD197" s="140"/>
      <c r="AE197" s="180"/>
      <c r="AF197" s="180"/>
      <c r="AG197" s="180"/>
      <c r="AH197" s="180"/>
      <c r="AI197" s="140"/>
      <c r="AJ197" s="180"/>
      <c r="AL197" s="140"/>
      <c r="AM197" s="180"/>
      <c r="AN197" s="180"/>
      <c r="AO197" s="180"/>
      <c r="AP197" s="180"/>
      <c r="AQ197" s="140"/>
      <c r="AR197" s="180"/>
      <c r="AT197" s="140"/>
      <c r="AU197" s="180"/>
      <c r="AV197" s="180"/>
      <c r="AW197" s="180"/>
      <c r="AX197" s="180"/>
      <c r="AY197" s="140"/>
      <c r="AZ197" s="180"/>
    </row>
    <row r="198" spans="22:52" x14ac:dyDescent="0.25">
      <c r="V198" s="140"/>
      <c r="W198" s="180"/>
      <c r="X198" s="180"/>
      <c r="Y198" s="180"/>
      <c r="Z198" s="180"/>
      <c r="AA198" s="140"/>
      <c r="AB198" s="180"/>
      <c r="AD198" s="140"/>
      <c r="AE198" s="180"/>
      <c r="AF198" s="180"/>
      <c r="AG198" s="180"/>
      <c r="AH198" s="180"/>
      <c r="AI198" s="140"/>
      <c r="AJ198" s="180"/>
      <c r="AL198" s="140"/>
      <c r="AM198" s="180"/>
      <c r="AN198" s="180"/>
      <c r="AO198" s="180"/>
      <c r="AP198" s="180"/>
      <c r="AQ198" s="140"/>
      <c r="AR198" s="180"/>
      <c r="AT198" s="140"/>
      <c r="AU198" s="180"/>
      <c r="AV198" s="180"/>
      <c r="AW198" s="180"/>
      <c r="AX198" s="180"/>
      <c r="AY198" s="140"/>
      <c r="AZ198" s="180"/>
    </row>
    <row r="199" spans="22:52" x14ac:dyDescent="0.25">
      <c r="V199" s="140"/>
      <c r="W199" s="180"/>
      <c r="X199" s="180"/>
      <c r="Y199" s="180"/>
      <c r="Z199" s="180"/>
      <c r="AA199" s="140"/>
      <c r="AB199" s="180"/>
      <c r="AD199" s="140"/>
      <c r="AE199" s="180"/>
      <c r="AF199" s="180"/>
      <c r="AG199" s="180"/>
      <c r="AH199" s="180"/>
      <c r="AI199" s="140"/>
      <c r="AJ199" s="180"/>
      <c r="AL199" s="140"/>
      <c r="AM199" s="180"/>
      <c r="AN199" s="180"/>
      <c r="AO199" s="180"/>
      <c r="AP199" s="180"/>
      <c r="AQ199" s="140"/>
      <c r="AR199" s="180"/>
      <c r="AT199" s="140"/>
      <c r="AU199" s="180"/>
      <c r="AV199" s="180"/>
      <c r="AW199" s="180"/>
      <c r="AX199" s="180"/>
      <c r="AY199" s="140"/>
      <c r="AZ199" s="180"/>
    </row>
    <row r="200" spans="22:52" x14ac:dyDescent="0.25">
      <c r="V200" s="140"/>
      <c r="W200" s="180"/>
      <c r="X200" s="180"/>
      <c r="Y200" s="180"/>
      <c r="Z200" s="180"/>
      <c r="AA200" s="140"/>
      <c r="AB200" s="180"/>
      <c r="AD200" s="140"/>
      <c r="AE200" s="180"/>
      <c r="AF200" s="180"/>
      <c r="AG200" s="180"/>
      <c r="AH200" s="180"/>
      <c r="AI200" s="140"/>
      <c r="AJ200" s="180"/>
      <c r="AL200" s="140"/>
      <c r="AM200" s="180"/>
      <c r="AN200" s="180"/>
      <c r="AO200" s="180"/>
      <c r="AP200" s="180"/>
      <c r="AQ200" s="140"/>
      <c r="AR200" s="180"/>
      <c r="AT200" s="140"/>
      <c r="AU200" s="180"/>
      <c r="AV200" s="180"/>
      <c r="AW200" s="180"/>
      <c r="AX200" s="180"/>
      <c r="AY200" s="140"/>
      <c r="AZ200" s="180"/>
    </row>
    <row r="201" spans="22:52" x14ac:dyDescent="0.25">
      <c r="V201" s="140"/>
      <c r="W201" s="180"/>
      <c r="X201" s="180"/>
      <c r="Y201" s="180"/>
      <c r="Z201" s="180"/>
      <c r="AA201" s="140"/>
      <c r="AB201" s="180"/>
      <c r="AD201" s="140"/>
      <c r="AE201" s="180"/>
      <c r="AF201" s="180"/>
      <c r="AG201" s="180"/>
      <c r="AH201" s="180"/>
      <c r="AI201" s="140"/>
      <c r="AJ201" s="180"/>
      <c r="AL201" s="140"/>
      <c r="AM201" s="180"/>
      <c r="AN201" s="180"/>
      <c r="AO201" s="180"/>
      <c r="AP201" s="180"/>
      <c r="AQ201" s="140"/>
      <c r="AR201" s="180"/>
      <c r="AT201" s="140"/>
      <c r="AU201" s="180"/>
      <c r="AV201" s="180"/>
      <c r="AW201" s="180"/>
      <c r="AX201" s="180"/>
      <c r="AY201" s="140"/>
      <c r="AZ201" s="180"/>
    </row>
    <row r="202" spans="22:52" x14ac:dyDescent="0.25">
      <c r="V202" s="140"/>
      <c r="W202" s="180"/>
      <c r="X202" s="180"/>
      <c r="Y202" s="180"/>
      <c r="Z202" s="180"/>
      <c r="AA202" s="140"/>
      <c r="AB202" s="180"/>
      <c r="AD202" s="140"/>
      <c r="AE202" s="180"/>
      <c r="AF202" s="180"/>
      <c r="AG202" s="180"/>
      <c r="AH202" s="180"/>
      <c r="AI202" s="140"/>
      <c r="AJ202" s="180"/>
      <c r="AL202" s="140"/>
      <c r="AM202" s="180"/>
      <c r="AN202" s="180"/>
      <c r="AO202" s="180"/>
      <c r="AP202" s="180"/>
      <c r="AQ202" s="140"/>
      <c r="AR202" s="180"/>
      <c r="AT202" s="140"/>
      <c r="AU202" s="180"/>
      <c r="AV202" s="180"/>
      <c r="AW202" s="180"/>
      <c r="AX202" s="180"/>
      <c r="AY202" s="140"/>
      <c r="AZ202" s="180"/>
    </row>
    <row r="203" spans="22:52" x14ac:dyDescent="0.25">
      <c r="V203" s="140"/>
      <c r="W203" s="180"/>
      <c r="X203" s="180"/>
      <c r="Y203" s="180"/>
      <c r="Z203" s="180"/>
      <c r="AA203" s="140"/>
      <c r="AB203" s="180"/>
      <c r="AD203" s="140"/>
      <c r="AE203" s="180"/>
      <c r="AF203" s="180"/>
      <c r="AG203" s="180"/>
      <c r="AH203" s="180"/>
      <c r="AI203" s="140"/>
      <c r="AJ203" s="180"/>
      <c r="AL203" s="140"/>
      <c r="AM203" s="180"/>
      <c r="AN203" s="180"/>
      <c r="AO203" s="180"/>
      <c r="AP203" s="180"/>
      <c r="AQ203" s="140"/>
      <c r="AR203" s="180"/>
      <c r="AT203" s="140"/>
      <c r="AU203" s="180"/>
      <c r="AV203" s="180"/>
      <c r="AW203" s="180"/>
      <c r="AX203" s="180"/>
      <c r="AY203" s="140"/>
      <c r="AZ203" s="180"/>
    </row>
    <row r="204" spans="22:52" x14ac:dyDescent="0.25">
      <c r="V204" s="140"/>
      <c r="W204" s="180"/>
      <c r="X204" s="180"/>
      <c r="Y204" s="180"/>
      <c r="Z204" s="180"/>
      <c r="AA204" s="140"/>
      <c r="AB204" s="180"/>
      <c r="AD204" s="140"/>
      <c r="AE204" s="180"/>
      <c r="AF204" s="180"/>
      <c r="AG204" s="180"/>
      <c r="AH204" s="180"/>
      <c r="AI204" s="140"/>
      <c r="AJ204" s="180"/>
      <c r="AL204" s="140"/>
      <c r="AM204" s="180"/>
      <c r="AN204" s="180"/>
      <c r="AO204" s="180"/>
      <c r="AP204" s="180"/>
      <c r="AQ204" s="140"/>
      <c r="AR204" s="180"/>
      <c r="AT204" s="140"/>
      <c r="AU204" s="180"/>
      <c r="AV204" s="180"/>
      <c r="AW204" s="180"/>
      <c r="AX204" s="180"/>
      <c r="AY204" s="140"/>
      <c r="AZ204" s="180"/>
    </row>
    <row r="205" spans="22:52" x14ac:dyDescent="0.25">
      <c r="V205" s="140"/>
      <c r="W205" s="180"/>
      <c r="X205" s="180"/>
      <c r="Y205" s="180"/>
      <c r="Z205" s="180"/>
      <c r="AA205" s="140"/>
      <c r="AB205" s="180"/>
      <c r="AD205" s="140"/>
      <c r="AE205" s="180"/>
      <c r="AF205" s="180"/>
      <c r="AG205" s="180"/>
      <c r="AH205" s="180"/>
      <c r="AI205" s="140"/>
      <c r="AJ205" s="180"/>
      <c r="AL205" s="140"/>
      <c r="AM205" s="180"/>
      <c r="AN205" s="180"/>
      <c r="AO205" s="180"/>
      <c r="AP205" s="180"/>
      <c r="AQ205" s="140"/>
      <c r="AR205" s="180"/>
      <c r="AT205" s="140"/>
      <c r="AU205" s="180"/>
      <c r="AV205" s="180"/>
      <c r="AW205" s="180"/>
      <c r="AX205" s="180"/>
      <c r="AY205" s="140"/>
      <c r="AZ205" s="180"/>
    </row>
    <row r="206" spans="22:52" x14ac:dyDescent="0.25">
      <c r="V206" s="140"/>
      <c r="W206" s="180"/>
      <c r="X206" s="180"/>
      <c r="Y206" s="180"/>
      <c r="Z206" s="180"/>
      <c r="AA206" s="140"/>
      <c r="AB206" s="180"/>
      <c r="AD206" s="140"/>
      <c r="AE206" s="180"/>
      <c r="AF206" s="180"/>
      <c r="AG206" s="180"/>
      <c r="AH206" s="180"/>
      <c r="AI206" s="140"/>
      <c r="AJ206" s="180"/>
      <c r="AL206" s="140"/>
      <c r="AM206" s="180"/>
      <c r="AN206" s="180"/>
      <c r="AO206" s="180"/>
      <c r="AP206" s="180"/>
      <c r="AQ206" s="140"/>
      <c r="AR206" s="180"/>
      <c r="AT206" s="140"/>
      <c r="AU206" s="180"/>
      <c r="AV206" s="180"/>
      <c r="AW206" s="180"/>
      <c r="AX206" s="180"/>
      <c r="AY206" s="140"/>
      <c r="AZ206" s="180"/>
    </row>
    <row r="207" spans="22:52" x14ac:dyDescent="0.25">
      <c r="V207" s="140"/>
      <c r="W207" s="180"/>
      <c r="X207" s="180"/>
      <c r="Y207" s="180"/>
      <c r="Z207" s="180"/>
      <c r="AA207" s="140"/>
      <c r="AB207" s="180"/>
      <c r="AD207" s="140"/>
      <c r="AE207" s="180"/>
      <c r="AF207" s="180"/>
      <c r="AG207" s="180"/>
      <c r="AH207" s="180"/>
      <c r="AI207" s="140"/>
      <c r="AJ207" s="180"/>
      <c r="AL207" s="140"/>
      <c r="AM207" s="180"/>
      <c r="AN207" s="180"/>
      <c r="AO207" s="180"/>
      <c r="AP207" s="180"/>
      <c r="AQ207" s="140"/>
      <c r="AR207" s="180"/>
      <c r="AT207" s="140"/>
      <c r="AU207" s="180"/>
      <c r="AV207" s="180"/>
      <c r="AW207" s="180"/>
      <c r="AX207" s="180"/>
      <c r="AY207" s="140"/>
      <c r="AZ207" s="180"/>
    </row>
    <row r="208" spans="22:52" x14ac:dyDescent="0.25">
      <c r="V208" s="140"/>
      <c r="W208" s="180"/>
      <c r="X208" s="180"/>
      <c r="Y208" s="180"/>
      <c r="Z208" s="180"/>
      <c r="AA208" s="140"/>
      <c r="AB208" s="180"/>
      <c r="AD208" s="140"/>
      <c r="AE208" s="180"/>
      <c r="AF208" s="180"/>
      <c r="AG208" s="180"/>
      <c r="AH208" s="180"/>
      <c r="AI208" s="140"/>
      <c r="AJ208" s="180"/>
      <c r="AL208" s="140"/>
      <c r="AM208" s="180"/>
      <c r="AN208" s="180"/>
      <c r="AO208" s="180"/>
      <c r="AP208" s="180"/>
      <c r="AQ208" s="140"/>
      <c r="AR208" s="180"/>
      <c r="AT208" s="140"/>
      <c r="AU208" s="180"/>
      <c r="AV208" s="180"/>
      <c r="AW208" s="180"/>
      <c r="AX208" s="180"/>
      <c r="AY208" s="140"/>
      <c r="AZ208" s="180"/>
    </row>
    <row r="209" spans="22:52" x14ac:dyDescent="0.25">
      <c r="V209" s="140"/>
      <c r="W209" s="180"/>
      <c r="X209" s="180"/>
      <c r="Y209" s="180"/>
      <c r="Z209" s="180"/>
      <c r="AA209" s="140"/>
      <c r="AB209" s="180"/>
      <c r="AD209" s="140"/>
      <c r="AE209" s="180"/>
      <c r="AF209" s="180"/>
      <c r="AG209" s="180"/>
      <c r="AH209" s="180"/>
      <c r="AI209" s="140"/>
      <c r="AJ209" s="180"/>
      <c r="AL209" s="140"/>
      <c r="AM209" s="180"/>
      <c r="AN209" s="180"/>
      <c r="AO209" s="180"/>
      <c r="AP209" s="180"/>
      <c r="AQ209" s="140"/>
      <c r="AR209" s="180"/>
      <c r="AT209" s="140"/>
      <c r="AU209" s="180"/>
      <c r="AV209" s="180"/>
      <c r="AW209" s="180"/>
      <c r="AX209" s="180"/>
      <c r="AY209" s="140"/>
      <c r="AZ209" s="180"/>
    </row>
    <row r="210" spans="22:52" x14ac:dyDescent="0.25">
      <c r="V210" s="140"/>
      <c r="W210" s="180"/>
      <c r="X210" s="180"/>
      <c r="Y210" s="180"/>
      <c r="Z210" s="180"/>
      <c r="AA210" s="140"/>
      <c r="AB210" s="180"/>
      <c r="AD210" s="140"/>
      <c r="AE210" s="180"/>
      <c r="AF210" s="180"/>
      <c r="AG210" s="180"/>
      <c r="AH210" s="180"/>
      <c r="AI210" s="140"/>
      <c r="AJ210" s="180"/>
      <c r="AL210" s="140"/>
      <c r="AM210" s="180"/>
      <c r="AN210" s="180"/>
      <c r="AO210" s="180"/>
      <c r="AP210" s="180"/>
      <c r="AQ210" s="140"/>
      <c r="AR210" s="180"/>
      <c r="AT210" s="140"/>
      <c r="AU210" s="180"/>
      <c r="AV210" s="180"/>
      <c r="AW210" s="180"/>
      <c r="AX210" s="180"/>
      <c r="AY210" s="140"/>
      <c r="AZ210" s="180"/>
    </row>
    <row r="211" spans="22:52" x14ac:dyDescent="0.25">
      <c r="V211" s="140"/>
      <c r="W211" s="180"/>
      <c r="X211" s="180"/>
      <c r="Y211" s="180"/>
      <c r="Z211" s="180"/>
      <c r="AA211" s="140"/>
      <c r="AB211" s="180"/>
      <c r="AD211" s="140"/>
      <c r="AE211" s="180"/>
      <c r="AF211" s="180"/>
      <c r="AG211" s="180"/>
      <c r="AH211" s="180"/>
      <c r="AI211" s="140"/>
      <c r="AJ211" s="180"/>
      <c r="AL211" s="140"/>
      <c r="AM211" s="180"/>
      <c r="AN211" s="180"/>
      <c r="AO211" s="180"/>
      <c r="AP211" s="180"/>
      <c r="AQ211" s="140"/>
      <c r="AR211" s="180"/>
      <c r="AT211" s="140"/>
      <c r="AU211" s="180"/>
      <c r="AV211" s="180"/>
      <c r="AW211" s="180"/>
      <c r="AX211" s="180"/>
      <c r="AY211" s="140"/>
      <c r="AZ211" s="180"/>
    </row>
    <row r="212" spans="22:52" x14ac:dyDescent="0.25">
      <c r="V212" s="140"/>
      <c r="W212" s="180"/>
      <c r="X212" s="180"/>
      <c r="Y212" s="180"/>
      <c r="Z212" s="180"/>
      <c r="AA212" s="140"/>
      <c r="AB212" s="180"/>
      <c r="AD212" s="140"/>
      <c r="AE212" s="180"/>
      <c r="AF212" s="180"/>
      <c r="AG212" s="180"/>
      <c r="AH212" s="180"/>
      <c r="AI212" s="140"/>
      <c r="AJ212" s="180"/>
      <c r="AL212" s="140"/>
      <c r="AM212" s="180"/>
      <c r="AN212" s="180"/>
      <c r="AO212" s="180"/>
      <c r="AP212" s="180"/>
      <c r="AQ212" s="140"/>
      <c r="AR212" s="180"/>
      <c r="AT212" s="140"/>
      <c r="AU212" s="180"/>
      <c r="AV212" s="180"/>
      <c r="AW212" s="180"/>
      <c r="AX212" s="180"/>
      <c r="AY212" s="140"/>
      <c r="AZ212" s="180"/>
    </row>
    <row r="213" spans="22:52" x14ac:dyDescent="0.25">
      <c r="V213" s="140"/>
      <c r="W213" s="180"/>
      <c r="X213" s="180"/>
      <c r="Y213" s="180"/>
      <c r="Z213" s="180"/>
      <c r="AA213" s="140"/>
      <c r="AB213" s="180"/>
      <c r="AD213" s="140"/>
      <c r="AE213" s="180"/>
      <c r="AF213" s="180"/>
      <c r="AG213" s="180"/>
      <c r="AH213" s="180"/>
      <c r="AI213" s="140"/>
      <c r="AJ213" s="180"/>
      <c r="AL213" s="140"/>
      <c r="AM213" s="180"/>
      <c r="AN213" s="180"/>
      <c r="AO213" s="180"/>
      <c r="AP213" s="180"/>
      <c r="AQ213" s="140"/>
      <c r="AR213" s="180"/>
      <c r="AT213" s="140"/>
      <c r="AU213" s="180"/>
      <c r="AV213" s="180"/>
      <c r="AW213" s="180"/>
      <c r="AX213" s="180"/>
      <c r="AY213" s="140"/>
      <c r="AZ213" s="180"/>
    </row>
    <row r="214" spans="22:52" x14ac:dyDescent="0.25">
      <c r="V214" s="140"/>
      <c r="W214" s="180"/>
      <c r="X214" s="180"/>
      <c r="Y214" s="180"/>
      <c r="Z214" s="180"/>
      <c r="AA214" s="140"/>
      <c r="AB214" s="180"/>
      <c r="AD214" s="140"/>
      <c r="AE214" s="180"/>
      <c r="AF214" s="180"/>
      <c r="AG214" s="180"/>
      <c r="AH214" s="180"/>
      <c r="AI214" s="140"/>
      <c r="AJ214" s="180"/>
      <c r="AL214" s="140"/>
      <c r="AM214" s="180"/>
      <c r="AN214" s="180"/>
      <c r="AO214" s="180"/>
      <c r="AP214" s="180"/>
      <c r="AQ214" s="140"/>
      <c r="AR214" s="180"/>
      <c r="AT214" s="140"/>
      <c r="AU214" s="180"/>
      <c r="AV214" s="180"/>
      <c r="AW214" s="180"/>
      <c r="AX214" s="180"/>
      <c r="AY214" s="140"/>
      <c r="AZ214" s="180"/>
    </row>
    <row r="215" spans="22:52" x14ac:dyDescent="0.25">
      <c r="V215" s="140"/>
      <c r="W215" s="180"/>
      <c r="X215" s="180"/>
      <c r="Y215" s="180"/>
      <c r="Z215" s="180"/>
      <c r="AA215" s="140"/>
      <c r="AB215" s="180"/>
      <c r="AD215" s="140"/>
      <c r="AE215" s="180"/>
      <c r="AF215" s="180"/>
      <c r="AG215" s="180"/>
      <c r="AH215" s="180"/>
      <c r="AI215" s="140"/>
      <c r="AJ215" s="180"/>
      <c r="AL215" s="140"/>
      <c r="AM215" s="180"/>
      <c r="AN215" s="180"/>
      <c r="AO215" s="180"/>
      <c r="AP215" s="180"/>
      <c r="AQ215" s="140"/>
      <c r="AR215" s="180"/>
      <c r="AT215" s="140"/>
      <c r="AU215" s="180"/>
      <c r="AV215" s="180"/>
      <c r="AW215" s="180"/>
      <c r="AX215" s="180"/>
      <c r="AY215" s="140"/>
      <c r="AZ215" s="180"/>
    </row>
    <row r="216" spans="22:52" x14ac:dyDescent="0.25">
      <c r="V216" s="140"/>
      <c r="W216" s="180"/>
      <c r="X216" s="180"/>
      <c r="Y216" s="180"/>
      <c r="Z216" s="180"/>
      <c r="AA216" s="140"/>
      <c r="AB216" s="180"/>
      <c r="AD216" s="140"/>
      <c r="AE216" s="180"/>
      <c r="AF216" s="180"/>
      <c r="AG216" s="180"/>
      <c r="AH216" s="180"/>
      <c r="AI216" s="140"/>
      <c r="AJ216" s="180"/>
      <c r="AL216" s="140"/>
      <c r="AM216" s="180"/>
      <c r="AN216" s="180"/>
      <c r="AO216" s="180"/>
      <c r="AP216" s="180"/>
      <c r="AQ216" s="140"/>
      <c r="AR216" s="180"/>
      <c r="AT216" s="140"/>
      <c r="AU216" s="180"/>
      <c r="AV216" s="180"/>
      <c r="AW216" s="180"/>
      <c r="AX216" s="180"/>
      <c r="AY216" s="140"/>
      <c r="AZ216" s="180"/>
    </row>
    <row r="217" spans="22:52" x14ac:dyDescent="0.25">
      <c r="V217" s="140"/>
      <c r="W217" s="180"/>
      <c r="X217" s="180"/>
      <c r="Y217" s="180"/>
      <c r="Z217" s="180"/>
      <c r="AA217" s="140"/>
      <c r="AB217" s="180"/>
      <c r="AD217" s="140"/>
      <c r="AE217" s="180"/>
      <c r="AF217" s="180"/>
      <c r="AG217" s="180"/>
      <c r="AH217" s="180"/>
      <c r="AI217" s="140"/>
      <c r="AJ217" s="180"/>
      <c r="AL217" s="140"/>
      <c r="AM217" s="180"/>
      <c r="AN217" s="180"/>
      <c r="AO217" s="180"/>
      <c r="AP217" s="180"/>
      <c r="AQ217" s="140"/>
      <c r="AR217" s="180"/>
      <c r="AT217" s="140"/>
      <c r="AU217" s="180"/>
      <c r="AV217" s="180"/>
      <c r="AW217" s="180"/>
      <c r="AX217" s="180"/>
      <c r="AY217" s="140"/>
      <c r="AZ217" s="180"/>
    </row>
    <row r="218" spans="22:52" x14ac:dyDescent="0.25">
      <c r="V218" s="140"/>
      <c r="W218" s="180"/>
      <c r="X218" s="180"/>
      <c r="Y218" s="180"/>
      <c r="Z218" s="180"/>
      <c r="AA218" s="140"/>
      <c r="AB218" s="180"/>
      <c r="AD218" s="140"/>
      <c r="AE218" s="180"/>
      <c r="AF218" s="180"/>
      <c r="AG218" s="180"/>
      <c r="AH218" s="180"/>
      <c r="AI218" s="140"/>
      <c r="AJ218" s="180"/>
      <c r="AL218" s="140"/>
      <c r="AM218" s="180"/>
      <c r="AN218" s="180"/>
      <c r="AO218" s="180"/>
      <c r="AP218" s="180"/>
      <c r="AQ218" s="140"/>
      <c r="AR218" s="180"/>
      <c r="AT218" s="140"/>
      <c r="AU218" s="180"/>
      <c r="AV218" s="180"/>
      <c r="AW218" s="180"/>
      <c r="AX218" s="180"/>
      <c r="AY218" s="140"/>
      <c r="AZ218" s="180"/>
    </row>
    <row r="219" spans="22:52" x14ac:dyDescent="0.25">
      <c r="V219" s="140"/>
      <c r="W219" s="180"/>
      <c r="X219" s="180"/>
      <c r="Y219" s="180"/>
      <c r="Z219" s="180"/>
      <c r="AA219" s="140"/>
      <c r="AB219" s="180"/>
      <c r="AD219" s="140"/>
      <c r="AE219" s="180"/>
      <c r="AF219" s="180"/>
      <c r="AG219" s="180"/>
      <c r="AH219" s="180"/>
      <c r="AI219" s="140"/>
      <c r="AJ219" s="180"/>
      <c r="AL219" s="140"/>
      <c r="AM219" s="180"/>
      <c r="AN219" s="180"/>
      <c r="AO219" s="180"/>
      <c r="AP219" s="180"/>
      <c r="AQ219" s="140"/>
      <c r="AR219" s="180"/>
      <c r="AT219" s="140"/>
      <c r="AU219" s="180"/>
      <c r="AV219" s="180"/>
      <c r="AW219" s="180"/>
      <c r="AX219" s="180"/>
      <c r="AY219" s="140"/>
      <c r="AZ219" s="180"/>
    </row>
    <row r="220" spans="22:52" x14ac:dyDescent="0.25">
      <c r="V220" s="140"/>
      <c r="W220" s="180"/>
      <c r="X220" s="180"/>
      <c r="Y220" s="180"/>
      <c r="Z220" s="180"/>
      <c r="AA220" s="140"/>
      <c r="AB220" s="180"/>
      <c r="AD220" s="140"/>
      <c r="AE220" s="180"/>
      <c r="AF220" s="180"/>
      <c r="AG220" s="180"/>
      <c r="AH220" s="180"/>
      <c r="AI220" s="140"/>
      <c r="AJ220" s="180"/>
      <c r="AL220" s="140"/>
      <c r="AM220" s="180"/>
      <c r="AN220" s="180"/>
      <c r="AO220" s="180"/>
      <c r="AP220" s="180"/>
      <c r="AQ220" s="140"/>
      <c r="AR220" s="180"/>
      <c r="AT220" s="140"/>
      <c r="AU220" s="180"/>
      <c r="AV220" s="180"/>
      <c r="AW220" s="180"/>
      <c r="AX220" s="180"/>
      <c r="AY220" s="140"/>
      <c r="AZ220" s="180"/>
    </row>
    <row r="221" spans="22:52" x14ac:dyDescent="0.25">
      <c r="V221" s="140"/>
      <c r="W221" s="180"/>
      <c r="X221" s="180"/>
      <c r="Y221" s="180"/>
      <c r="Z221" s="180"/>
      <c r="AA221" s="140"/>
      <c r="AB221" s="180"/>
      <c r="AD221" s="140"/>
      <c r="AE221" s="180"/>
      <c r="AF221" s="180"/>
      <c r="AG221" s="180"/>
      <c r="AH221" s="180"/>
      <c r="AI221" s="140"/>
      <c r="AJ221" s="180"/>
      <c r="AL221" s="140"/>
      <c r="AM221" s="180"/>
      <c r="AN221" s="180"/>
      <c r="AO221" s="180"/>
      <c r="AP221" s="180"/>
      <c r="AQ221" s="140"/>
      <c r="AR221" s="180"/>
      <c r="AT221" s="140"/>
      <c r="AU221" s="180"/>
      <c r="AV221" s="180"/>
      <c r="AW221" s="180"/>
      <c r="AX221" s="180"/>
      <c r="AY221" s="140"/>
      <c r="AZ221" s="180"/>
    </row>
    <row r="222" spans="22:52" x14ac:dyDescent="0.25">
      <c r="V222" s="140"/>
      <c r="W222" s="180"/>
      <c r="X222" s="180"/>
      <c r="Y222" s="180"/>
      <c r="Z222" s="180"/>
      <c r="AA222" s="140"/>
      <c r="AB222" s="180"/>
      <c r="AD222" s="140"/>
      <c r="AE222" s="180"/>
      <c r="AF222" s="180"/>
      <c r="AG222" s="180"/>
      <c r="AH222" s="180"/>
      <c r="AI222" s="140"/>
      <c r="AJ222" s="180"/>
      <c r="AL222" s="140"/>
      <c r="AM222" s="180"/>
      <c r="AN222" s="180"/>
      <c r="AO222" s="180"/>
      <c r="AP222" s="180"/>
      <c r="AQ222" s="140"/>
      <c r="AR222" s="180"/>
      <c r="AT222" s="140"/>
      <c r="AU222" s="180"/>
      <c r="AV222" s="180"/>
      <c r="AW222" s="180"/>
      <c r="AX222" s="180"/>
      <c r="AY222" s="140"/>
      <c r="AZ222" s="180"/>
    </row>
    <row r="223" spans="22:52" x14ac:dyDescent="0.25">
      <c r="V223" s="140"/>
      <c r="W223" s="180"/>
      <c r="X223" s="180"/>
      <c r="Y223" s="180"/>
      <c r="Z223" s="180"/>
      <c r="AA223" s="140"/>
      <c r="AB223" s="180"/>
      <c r="AD223" s="140"/>
      <c r="AE223" s="180"/>
      <c r="AF223" s="180"/>
      <c r="AG223" s="180"/>
      <c r="AH223" s="180"/>
      <c r="AI223" s="140"/>
      <c r="AJ223" s="180"/>
      <c r="AL223" s="140"/>
      <c r="AM223" s="180"/>
      <c r="AN223" s="180"/>
      <c r="AO223" s="180"/>
      <c r="AP223" s="180"/>
      <c r="AQ223" s="140"/>
      <c r="AR223" s="180"/>
      <c r="AT223" s="140"/>
      <c r="AU223" s="180"/>
      <c r="AV223" s="180"/>
      <c r="AW223" s="180"/>
      <c r="AX223" s="180"/>
      <c r="AY223" s="140"/>
      <c r="AZ223" s="180"/>
    </row>
    <row r="224" spans="22:52" x14ac:dyDescent="0.25">
      <c r="V224" s="140"/>
      <c r="W224" s="180"/>
      <c r="X224" s="180"/>
      <c r="Y224" s="180"/>
      <c r="Z224" s="180"/>
      <c r="AA224" s="140"/>
      <c r="AB224" s="180"/>
      <c r="AD224" s="140"/>
      <c r="AE224" s="180"/>
      <c r="AF224" s="180"/>
      <c r="AG224" s="180"/>
      <c r="AH224" s="180"/>
      <c r="AI224" s="140"/>
      <c r="AJ224" s="180"/>
      <c r="AL224" s="140"/>
      <c r="AM224" s="180"/>
      <c r="AN224" s="180"/>
      <c r="AO224" s="180"/>
      <c r="AP224" s="180"/>
      <c r="AQ224" s="140"/>
      <c r="AR224" s="180"/>
      <c r="AT224" s="140"/>
      <c r="AU224" s="180"/>
      <c r="AV224" s="180"/>
      <c r="AW224" s="180"/>
      <c r="AX224" s="180"/>
      <c r="AY224" s="140"/>
      <c r="AZ224" s="180"/>
    </row>
    <row r="225" spans="22:52" x14ac:dyDescent="0.25">
      <c r="V225" s="140"/>
      <c r="W225" s="180"/>
      <c r="X225" s="180"/>
      <c r="Y225" s="180"/>
      <c r="Z225" s="180"/>
      <c r="AA225" s="140"/>
      <c r="AB225" s="180"/>
      <c r="AD225" s="140"/>
      <c r="AE225" s="180"/>
      <c r="AF225" s="180"/>
      <c r="AG225" s="180"/>
      <c r="AH225" s="180"/>
      <c r="AI225" s="140"/>
      <c r="AJ225" s="180"/>
      <c r="AL225" s="140"/>
      <c r="AM225" s="180"/>
      <c r="AN225" s="180"/>
      <c r="AO225" s="180"/>
      <c r="AP225" s="180"/>
      <c r="AQ225" s="140"/>
      <c r="AR225" s="180"/>
      <c r="AT225" s="140"/>
      <c r="AU225" s="180"/>
      <c r="AV225" s="180"/>
      <c r="AW225" s="180"/>
      <c r="AX225" s="180"/>
      <c r="AY225" s="140"/>
      <c r="AZ225" s="180"/>
    </row>
    <row r="226" spans="22:52" x14ac:dyDescent="0.25">
      <c r="V226" s="140"/>
      <c r="W226" s="180"/>
      <c r="X226" s="180"/>
      <c r="Y226" s="180"/>
      <c r="Z226" s="180"/>
      <c r="AA226" s="140"/>
      <c r="AB226" s="180"/>
      <c r="AD226" s="140"/>
      <c r="AE226" s="180"/>
      <c r="AF226" s="180"/>
      <c r="AG226" s="180"/>
      <c r="AH226" s="180"/>
      <c r="AI226" s="140"/>
      <c r="AJ226" s="180"/>
      <c r="AL226" s="140"/>
      <c r="AM226" s="180"/>
      <c r="AN226" s="180"/>
      <c r="AO226" s="180"/>
      <c r="AP226" s="180"/>
      <c r="AQ226" s="140"/>
      <c r="AR226" s="180"/>
      <c r="AT226" s="140"/>
      <c r="AU226" s="180"/>
      <c r="AV226" s="180"/>
      <c r="AW226" s="180"/>
      <c r="AX226" s="180"/>
      <c r="AY226" s="140"/>
      <c r="AZ226" s="180"/>
    </row>
    <row r="227" spans="22:52" x14ac:dyDescent="0.25">
      <c r="V227" s="140"/>
      <c r="W227" s="180"/>
      <c r="X227" s="180"/>
      <c r="Y227" s="180"/>
      <c r="Z227" s="180"/>
      <c r="AA227" s="140"/>
      <c r="AB227" s="180"/>
      <c r="AD227" s="140"/>
      <c r="AE227" s="180"/>
      <c r="AF227" s="180"/>
      <c r="AG227" s="180"/>
      <c r="AH227" s="180"/>
      <c r="AI227" s="140"/>
      <c r="AJ227" s="180"/>
      <c r="AL227" s="140"/>
      <c r="AM227" s="180"/>
      <c r="AN227" s="180"/>
      <c r="AO227" s="180"/>
      <c r="AP227" s="180"/>
      <c r="AQ227" s="140"/>
      <c r="AR227" s="180"/>
      <c r="AT227" s="140"/>
      <c r="AU227" s="180"/>
      <c r="AV227" s="180"/>
      <c r="AW227" s="180"/>
      <c r="AX227" s="180"/>
      <c r="AY227" s="140"/>
      <c r="AZ227" s="180"/>
    </row>
    <row r="228" spans="22:52" x14ac:dyDescent="0.25">
      <c r="V228" s="140"/>
      <c r="W228" s="180"/>
      <c r="X228" s="180"/>
      <c r="Y228" s="180"/>
      <c r="Z228" s="180"/>
      <c r="AA228" s="140"/>
      <c r="AB228" s="180"/>
      <c r="AD228" s="140"/>
      <c r="AE228" s="180"/>
      <c r="AF228" s="180"/>
      <c r="AG228" s="180"/>
      <c r="AH228" s="180"/>
      <c r="AI228" s="140"/>
      <c r="AJ228" s="180"/>
      <c r="AL228" s="140"/>
      <c r="AM228" s="180"/>
      <c r="AN228" s="180"/>
      <c r="AO228" s="180"/>
      <c r="AP228" s="180"/>
      <c r="AQ228" s="140"/>
      <c r="AR228" s="180"/>
      <c r="AT228" s="140"/>
      <c r="AU228" s="180"/>
      <c r="AV228" s="180"/>
      <c r="AW228" s="180"/>
      <c r="AX228" s="180"/>
      <c r="AY228" s="140"/>
      <c r="AZ228" s="180"/>
    </row>
    <row r="229" spans="22:52" x14ac:dyDescent="0.25">
      <c r="V229" s="140"/>
      <c r="W229" s="180"/>
      <c r="X229" s="180"/>
      <c r="Y229" s="180"/>
      <c r="Z229" s="180"/>
      <c r="AA229" s="140"/>
      <c r="AB229" s="180"/>
      <c r="AD229" s="140"/>
      <c r="AE229" s="180"/>
      <c r="AF229" s="180"/>
      <c r="AG229" s="180"/>
      <c r="AH229" s="180"/>
      <c r="AI229" s="140"/>
      <c r="AJ229" s="180"/>
      <c r="AL229" s="140"/>
      <c r="AM229" s="180"/>
      <c r="AN229" s="180"/>
      <c r="AO229" s="180"/>
      <c r="AP229" s="180"/>
      <c r="AQ229" s="140"/>
      <c r="AR229" s="180"/>
      <c r="AT229" s="140"/>
      <c r="AU229" s="180"/>
      <c r="AV229" s="180"/>
      <c r="AW229" s="180"/>
      <c r="AX229" s="180"/>
      <c r="AY229" s="140"/>
      <c r="AZ229" s="180"/>
    </row>
    <row r="230" spans="22:52" x14ac:dyDescent="0.25">
      <c r="V230" s="140"/>
      <c r="W230" s="180"/>
      <c r="X230" s="180"/>
      <c r="Y230" s="180"/>
      <c r="Z230" s="180"/>
      <c r="AA230" s="140"/>
      <c r="AB230" s="180"/>
      <c r="AD230" s="140"/>
      <c r="AE230" s="180"/>
      <c r="AF230" s="180"/>
      <c r="AG230" s="180"/>
      <c r="AH230" s="180"/>
      <c r="AI230" s="140"/>
      <c r="AJ230" s="180"/>
      <c r="AL230" s="140"/>
      <c r="AM230" s="180"/>
      <c r="AN230" s="180"/>
      <c r="AO230" s="180"/>
      <c r="AP230" s="180"/>
      <c r="AQ230" s="140"/>
      <c r="AR230" s="180"/>
      <c r="AT230" s="140"/>
      <c r="AU230" s="180"/>
      <c r="AV230" s="180"/>
      <c r="AW230" s="180"/>
      <c r="AX230" s="180"/>
      <c r="AY230" s="140"/>
      <c r="AZ230" s="180"/>
    </row>
    <row r="231" spans="22:52" x14ac:dyDescent="0.25">
      <c r="V231" s="140"/>
      <c r="W231" s="180"/>
      <c r="X231" s="180"/>
      <c r="Y231" s="180"/>
      <c r="Z231" s="180"/>
      <c r="AA231" s="140"/>
      <c r="AB231" s="180"/>
      <c r="AD231" s="140"/>
      <c r="AE231" s="180"/>
      <c r="AF231" s="180"/>
      <c r="AG231" s="180"/>
      <c r="AH231" s="180"/>
      <c r="AI231" s="140"/>
      <c r="AJ231" s="180"/>
      <c r="AL231" s="140"/>
      <c r="AM231" s="180"/>
      <c r="AN231" s="180"/>
      <c r="AO231" s="180"/>
      <c r="AP231" s="180"/>
      <c r="AQ231" s="140"/>
      <c r="AR231" s="180"/>
      <c r="AT231" s="140"/>
      <c r="AU231" s="180"/>
      <c r="AV231" s="180"/>
      <c r="AW231" s="180"/>
      <c r="AX231" s="180"/>
      <c r="AY231" s="140"/>
      <c r="AZ231" s="180"/>
    </row>
    <row r="232" spans="22:52" x14ac:dyDescent="0.25">
      <c r="V232" s="140"/>
      <c r="W232" s="180"/>
      <c r="X232" s="180"/>
      <c r="Y232" s="180"/>
      <c r="Z232" s="180"/>
      <c r="AA232" s="140"/>
      <c r="AB232" s="180"/>
      <c r="AD232" s="140"/>
      <c r="AE232" s="180"/>
      <c r="AF232" s="180"/>
      <c r="AG232" s="180"/>
      <c r="AH232" s="180"/>
      <c r="AI232" s="140"/>
      <c r="AJ232" s="180"/>
      <c r="AL232" s="140"/>
      <c r="AM232" s="180"/>
      <c r="AN232" s="180"/>
      <c r="AO232" s="180"/>
      <c r="AP232" s="180"/>
      <c r="AQ232" s="140"/>
      <c r="AR232" s="180"/>
      <c r="AT232" s="140"/>
      <c r="AU232" s="180"/>
      <c r="AV232" s="180"/>
      <c r="AW232" s="180"/>
      <c r="AX232" s="180"/>
      <c r="AY232" s="140"/>
      <c r="AZ232" s="180"/>
    </row>
    <row r="233" spans="22:52" x14ac:dyDescent="0.25">
      <c r="V233" s="140"/>
      <c r="W233" s="180"/>
      <c r="X233" s="180"/>
      <c r="Y233" s="180"/>
      <c r="Z233" s="180"/>
      <c r="AA233" s="140"/>
      <c r="AB233" s="180"/>
      <c r="AD233" s="140"/>
      <c r="AE233" s="180"/>
      <c r="AF233" s="180"/>
      <c r="AG233" s="180"/>
      <c r="AH233" s="180"/>
      <c r="AI233" s="140"/>
      <c r="AJ233" s="180"/>
      <c r="AL233" s="140"/>
      <c r="AM233" s="180"/>
      <c r="AN233" s="180"/>
      <c r="AO233" s="180"/>
      <c r="AP233" s="180"/>
      <c r="AQ233" s="140"/>
      <c r="AR233" s="180"/>
      <c r="AT233" s="140"/>
      <c r="AU233" s="180"/>
      <c r="AV233" s="180"/>
      <c r="AW233" s="180"/>
      <c r="AX233" s="180"/>
      <c r="AY233" s="140"/>
      <c r="AZ233" s="180"/>
    </row>
    <row r="234" spans="22:52" x14ac:dyDescent="0.25">
      <c r="V234" s="140"/>
      <c r="W234" s="180"/>
      <c r="X234" s="180"/>
      <c r="Y234" s="180"/>
      <c r="Z234" s="180"/>
      <c r="AA234" s="140"/>
      <c r="AB234" s="180"/>
      <c r="AD234" s="140"/>
      <c r="AE234" s="180"/>
      <c r="AF234" s="180"/>
      <c r="AG234" s="180"/>
      <c r="AH234" s="180"/>
      <c r="AI234" s="140"/>
      <c r="AJ234" s="180"/>
      <c r="AL234" s="140"/>
      <c r="AM234" s="180"/>
      <c r="AN234" s="180"/>
      <c r="AO234" s="180"/>
      <c r="AP234" s="180"/>
      <c r="AQ234" s="140"/>
      <c r="AR234" s="180"/>
      <c r="AT234" s="140"/>
      <c r="AU234" s="180"/>
      <c r="AV234" s="180"/>
      <c r="AW234" s="180"/>
      <c r="AX234" s="180"/>
      <c r="AY234" s="140"/>
      <c r="AZ234" s="180"/>
    </row>
    <row r="235" spans="22:52" x14ac:dyDescent="0.25">
      <c r="V235" s="140"/>
      <c r="W235" s="180"/>
      <c r="X235" s="180"/>
      <c r="Y235" s="180"/>
      <c r="Z235" s="180"/>
      <c r="AA235" s="140"/>
      <c r="AB235" s="180"/>
      <c r="AD235" s="140"/>
      <c r="AE235" s="180"/>
      <c r="AF235" s="180"/>
      <c r="AG235" s="180"/>
      <c r="AH235" s="180"/>
      <c r="AI235" s="140"/>
      <c r="AJ235" s="180"/>
      <c r="AL235" s="140"/>
      <c r="AM235" s="180"/>
      <c r="AN235" s="180"/>
      <c r="AO235" s="180"/>
      <c r="AP235" s="180"/>
      <c r="AQ235" s="140"/>
      <c r="AR235" s="180"/>
      <c r="AT235" s="140"/>
      <c r="AU235" s="180"/>
      <c r="AV235" s="180"/>
      <c r="AW235" s="180"/>
      <c r="AX235" s="180"/>
      <c r="AY235" s="140"/>
      <c r="AZ235" s="180"/>
    </row>
    <row r="236" spans="22:52" x14ac:dyDescent="0.25">
      <c r="V236" s="140"/>
      <c r="W236" s="180"/>
      <c r="X236" s="180"/>
      <c r="Y236" s="180"/>
      <c r="Z236" s="180"/>
      <c r="AA236" s="140"/>
      <c r="AB236" s="180"/>
      <c r="AD236" s="140"/>
      <c r="AE236" s="180"/>
      <c r="AF236" s="180"/>
      <c r="AG236" s="180"/>
      <c r="AH236" s="180"/>
      <c r="AI236" s="140"/>
      <c r="AJ236" s="180"/>
      <c r="AL236" s="140"/>
      <c r="AM236" s="180"/>
      <c r="AN236" s="180"/>
      <c r="AO236" s="180"/>
      <c r="AP236" s="180"/>
      <c r="AQ236" s="140"/>
      <c r="AR236" s="180"/>
      <c r="AT236" s="140"/>
      <c r="AU236" s="180"/>
      <c r="AV236" s="180"/>
      <c r="AW236" s="180"/>
      <c r="AX236" s="180"/>
      <c r="AY236" s="140"/>
      <c r="AZ236" s="180"/>
    </row>
    <row r="237" spans="22:52" x14ac:dyDescent="0.25">
      <c r="V237" s="140"/>
      <c r="W237" s="180"/>
      <c r="X237" s="180"/>
      <c r="Y237" s="180"/>
      <c r="Z237" s="180"/>
      <c r="AA237" s="140"/>
      <c r="AB237" s="180"/>
      <c r="AD237" s="140"/>
      <c r="AE237" s="180"/>
      <c r="AF237" s="180"/>
      <c r="AG237" s="180"/>
      <c r="AH237" s="180"/>
      <c r="AI237" s="140"/>
      <c r="AJ237" s="180"/>
      <c r="AL237" s="140"/>
      <c r="AM237" s="180"/>
      <c r="AN237" s="180"/>
      <c r="AO237" s="180"/>
      <c r="AP237" s="180"/>
      <c r="AQ237" s="140"/>
      <c r="AR237" s="180"/>
      <c r="AT237" s="140"/>
      <c r="AU237" s="180"/>
      <c r="AV237" s="180"/>
      <c r="AW237" s="180"/>
      <c r="AX237" s="180"/>
      <c r="AY237" s="140"/>
      <c r="AZ237" s="180"/>
    </row>
    <row r="238" spans="22:52" x14ac:dyDescent="0.25">
      <c r="V238" s="140"/>
      <c r="W238" s="180"/>
      <c r="X238" s="180"/>
      <c r="Y238" s="180"/>
      <c r="Z238" s="180"/>
      <c r="AA238" s="140"/>
      <c r="AB238" s="180"/>
      <c r="AD238" s="140"/>
      <c r="AE238" s="180"/>
      <c r="AF238" s="180"/>
      <c r="AG238" s="180"/>
      <c r="AH238" s="180"/>
      <c r="AI238" s="140"/>
      <c r="AJ238" s="180"/>
      <c r="AL238" s="140"/>
      <c r="AM238" s="180"/>
      <c r="AN238" s="180"/>
      <c r="AO238" s="180"/>
      <c r="AP238" s="180"/>
      <c r="AQ238" s="140"/>
      <c r="AR238" s="180"/>
      <c r="AT238" s="140"/>
      <c r="AU238" s="180"/>
      <c r="AV238" s="180"/>
      <c r="AW238" s="180"/>
      <c r="AX238" s="180"/>
      <c r="AY238" s="140"/>
      <c r="AZ238" s="180"/>
    </row>
    <row r="239" spans="22:52" x14ac:dyDescent="0.25">
      <c r="V239" s="140"/>
      <c r="W239" s="180"/>
      <c r="X239" s="180"/>
      <c r="Y239" s="180"/>
      <c r="Z239" s="180"/>
      <c r="AA239" s="140"/>
      <c r="AB239" s="180"/>
      <c r="AD239" s="140"/>
      <c r="AE239" s="180"/>
      <c r="AF239" s="180"/>
      <c r="AG239" s="180"/>
      <c r="AH239" s="180"/>
      <c r="AI239" s="140"/>
      <c r="AJ239" s="180"/>
      <c r="AL239" s="140"/>
      <c r="AM239" s="180"/>
      <c r="AN239" s="180"/>
      <c r="AO239" s="180"/>
      <c r="AP239" s="180"/>
      <c r="AQ239" s="140"/>
      <c r="AR239" s="180"/>
      <c r="AT239" s="140"/>
      <c r="AU239" s="180"/>
      <c r="AV239" s="180"/>
      <c r="AW239" s="180"/>
      <c r="AX239" s="180"/>
      <c r="AY239" s="140"/>
      <c r="AZ239" s="180"/>
    </row>
    <row r="240" spans="22:52" x14ac:dyDescent="0.25">
      <c r="V240" s="140"/>
      <c r="W240" s="180"/>
      <c r="X240" s="180"/>
      <c r="Y240" s="180"/>
      <c r="Z240" s="180"/>
      <c r="AA240" s="140"/>
      <c r="AB240" s="180"/>
      <c r="AD240" s="140"/>
      <c r="AE240" s="180"/>
      <c r="AF240" s="180"/>
      <c r="AG240" s="180"/>
      <c r="AH240" s="180"/>
      <c r="AI240" s="140"/>
      <c r="AJ240" s="180"/>
      <c r="AL240" s="140"/>
      <c r="AM240" s="180"/>
      <c r="AN240" s="180"/>
      <c r="AO240" s="180"/>
      <c r="AP240" s="180"/>
      <c r="AQ240" s="140"/>
      <c r="AR240" s="180"/>
      <c r="AT240" s="140"/>
      <c r="AU240" s="180"/>
      <c r="AV240" s="180"/>
      <c r="AW240" s="180"/>
      <c r="AX240" s="180"/>
      <c r="AY240" s="140"/>
      <c r="AZ240" s="180"/>
    </row>
    <row r="241" spans="22:52" x14ac:dyDescent="0.25">
      <c r="V241" s="140"/>
      <c r="W241" s="180"/>
      <c r="X241" s="180"/>
      <c r="Y241" s="180"/>
      <c r="Z241" s="180"/>
      <c r="AA241" s="140"/>
      <c r="AB241" s="180"/>
      <c r="AD241" s="140"/>
      <c r="AE241" s="180"/>
      <c r="AF241" s="180"/>
      <c r="AG241" s="180"/>
      <c r="AH241" s="180"/>
      <c r="AI241" s="140"/>
      <c r="AJ241" s="180"/>
      <c r="AL241" s="140"/>
      <c r="AM241" s="180"/>
      <c r="AN241" s="180"/>
      <c r="AO241" s="180"/>
      <c r="AP241" s="180"/>
      <c r="AQ241" s="140"/>
      <c r="AR241" s="180"/>
      <c r="AT241" s="140"/>
      <c r="AU241" s="180"/>
      <c r="AV241" s="180"/>
      <c r="AW241" s="180"/>
      <c r="AX241" s="180"/>
      <c r="AY241" s="140"/>
      <c r="AZ241" s="180"/>
    </row>
    <row r="242" spans="22:52" x14ac:dyDescent="0.25">
      <c r="V242" s="140"/>
      <c r="W242" s="180"/>
      <c r="X242" s="180"/>
      <c r="Y242" s="180"/>
      <c r="Z242" s="180"/>
      <c r="AA242" s="140"/>
      <c r="AB242" s="180"/>
      <c r="AD242" s="140"/>
      <c r="AE242" s="180"/>
      <c r="AF242" s="180"/>
      <c r="AG242" s="180"/>
      <c r="AH242" s="180"/>
      <c r="AI242" s="140"/>
      <c r="AJ242" s="180"/>
      <c r="AL242" s="140"/>
      <c r="AM242" s="180"/>
      <c r="AN242" s="180"/>
      <c r="AO242" s="180"/>
      <c r="AP242" s="180"/>
      <c r="AQ242" s="140"/>
      <c r="AR242" s="180"/>
      <c r="AT242" s="140"/>
      <c r="AU242" s="180"/>
      <c r="AV242" s="180"/>
      <c r="AW242" s="180"/>
      <c r="AX242" s="180"/>
      <c r="AY242" s="140"/>
      <c r="AZ242" s="180"/>
    </row>
    <row r="243" spans="22:52" x14ac:dyDescent="0.25">
      <c r="V243" s="140"/>
      <c r="W243" s="180"/>
      <c r="X243" s="180"/>
      <c r="Y243" s="180"/>
      <c r="Z243" s="180"/>
      <c r="AA243" s="140"/>
      <c r="AB243" s="180"/>
      <c r="AD243" s="140"/>
      <c r="AE243" s="180"/>
      <c r="AF243" s="180"/>
      <c r="AG243" s="180"/>
      <c r="AH243" s="180"/>
      <c r="AI243" s="140"/>
      <c r="AJ243" s="180"/>
      <c r="AL243" s="140"/>
      <c r="AM243" s="180"/>
      <c r="AN243" s="180"/>
      <c r="AO243" s="180"/>
      <c r="AP243" s="180"/>
      <c r="AQ243" s="140"/>
      <c r="AR243" s="180"/>
      <c r="AT243" s="140"/>
      <c r="AU243" s="180"/>
      <c r="AV243" s="180"/>
      <c r="AW243" s="180"/>
      <c r="AX243" s="180"/>
      <c r="AY243" s="140"/>
      <c r="AZ243" s="180"/>
    </row>
    <row r="244" spans="22:52" x14ac:dyDescent="0.25">
      <c r="V244" s="140"/>
      <c r="W244" s="180"/>
      <c r="X244" s="180"/>
      <c r="Y244" s="180"/>
      <c r="Z244" s="180"/>
      <c r="AA244" s="140"/>
      <c r="AB244" s="180"/>
      <c r="AD244" s="140"/>
      <c r="AE244" s="180"/>
      <c r="AF244" s="180"/>
      <c r="AG244" s="180"/>
      <c r="AH244" s="180"/>
      <c r="AI244" s="140"/>
      <c r="AJ244" s="180"/>
      <c r="AL244" s="140"/>
      <c r="AM244" s="180"/>
      <c r="AN244" s="180"/>
      <c r="AO244" s="180"/>
      <c r="AP244" s="180"/>
      <c r="AQ244" s="140"/>
      <c r="AR244" s="180"/>
      <c r="AT244" s="140"/>
      <c r="AU244" s="180"/>
      <c r="AV244" s="180"/>
      <c r="AW244" s="180"/>
      <c r="AX244" s="180"/>
      <c r="AY244" s="140"/>
      <c r="AZ244" s="180"/>
    </row>
    <row r="245" spans="22:52" x14ac:dyDescent="0.25">
      <c r="V245" s="140"/>
      <c r="W245" s="180"/>
      <c r="X245" s="180"/>
      <c r="Y245" s="180"/>
      <c r="Z245" s="180"/>
      <c r="AA245" s="140"/>
      <c r="AB245" s="180"/>
      <c r="AD245" s="140"/>
      <c r="AE245" s="180"/>
      <c r="AF245" s="180"/>
      <c r="AG245" s="180"/>
      <c r="AH245" s="180"/>
      <c r="AI245" s="140"/>
      <c r="AJ245" s="180"/>
      <c r="AL245" s="140"/>
      <c r="AM245" s="180"/>
      <c r="AN245" s="180"/>
      <c r="AO245" s="180"/>
      <c r="AP245" s="180"/>
      <c r="AQ245" s="140"/>
      <c r="AR245" s="180"/>
      <c r="AT245" s="140"/>
      <c r="AU245" s="180"/>
      <c r="AV245" s="180"/>
      <c r="AW245" s="180"/>
      <c r="AX245" s="180"/>
      <c r="AY245" s="140"/>
      <c r="AZ245" s="180"/>
    </row>
    <row r="246" spans="22:52" x14ac:dyDescent="0.25">
      <c r="V246" s="140"/>
      <c r="W246" s="180"/>
      <c r="X246" s="180"/>
      <c r="Y246" s="180"/>
      <c r="Z246" s="180"/>
      <c r="AA246" s="140"/>
      <c r="AB246" s="180"/>
      <c r="AD246" s="140"/>
      <c r="AE246" s="180"/>
      <c r="AF246" s="180"/>
      <c r="AG246" s="180"/>
      <c r="AH246" s="180"/>
      <c r="AI246" s="140"/>
      <c r="AJ246" s="180"/>
      <c r="AL246" s="140"/>
      <c r="AM246" s="180"/>
      <c r="AN246" s="180"/>
      <c r="AO246" s="180"/>
      <c r="AP246" s="180"/>
      <c r="AQ246" s="140"/>
      <c r="AR246" s="180"/>
      <c r="AT246" s="140"/>
      <c r="AU246" s="180"/>
      <c r="AV246" s="180"/>
      <c r="AW246" s="180"/>
      <c r="AX246" s="180"/>
      <c r="AY246" s="140"/>
      <c r="AZ246" s="180"/>
    </row>
    <row r="247" spans="22:52" x14ac:dyDescent="0.25">
      <c r="V247" s="140"/>
      <c r="W247" s="180"/>
      <c r="X247" s="180"/>
      <c r="Y247" s="180"/>
      <c r="Z247" s="180"/>
      <c r="AA247" s="140"/>
      <c r="AB247" s="180"/>
      <c r="AD247" s="140"/>
      <c r="AE247" s="180"/>
      <c r="AF247" s="180"/>
      <c r="AG247" s="180"/>
      <c r="AH247" s="180"/>
      <c r="AI247" s="140"/>
      <c r="AJ247" s="180"/>
      <c r="AL247" s="140"/>
      <c r="AM247" s="180"/>
      <c r="AN247" s="180"/>
      <c r="AO247" s="180"/>
      <c r="AP247" s="180"/>
      <c r="AQ247" s="140"/>
      <c r="AR247" s="180"/>
      <c r="AT247" s="140"/>
      <c r="AU247" s="180"/>
      <c r="AV247" s="180"/>
      <c r="AW247" s="180"/>
      <c r="AX247" s="180"/>
      <c r="AY247" s="140"/>
      <c r="AZ247" s="180"/>
    </row>
    <row r="248" spans="22:52" x14ac:dyDescent="0.25">
      <c r="V248" s="140"/>
      <c r="W248" s="180"/>
      <c r="X248" s="180"/>
      <c r="Y248" s="180"/>
      <c r="Z248" s="180"/>
      <c r="AA248" s="140"/>
      <c r="AB248" s="180"/>
      <c r="AD248" s="140"/>
      <c r="AE248" s="180"/>
      <c r="AF248" s="180"/>
      <c r="AG248" s="180"/>
      <c r="AH248" s="180"/>
      <c r="AI248" s="140"/>
      <c r="AJ248" s="180"/>
      <c r="AL248" s="140"/>
      <c r="AM248" s="180"/>
      <c r="AN248" s="180"/>
      <c r="AO248" s="180"/>
      <c r="AP248" s="180"/>
      <c r="AQ248" s="140"/>
      <c r="AR248" s="180"/>
      <c r="AT248" s="140"/>
      <c r="AU248" s="180"/>
      <c r="AV248" s="180"/>
      <c r="AW248" s="180"/>
      <c r="AX248" s="180"/>
      <c r="AY248" s="140"/>
      <c r="AZ248" s="180"/>
    </row>
    <row r="249" spans="22:52" x14ac:dyDescent="0.25">
      <c r="V249" s="140"/>
      <c r="W249" s="180"/>
      <c r="X249" s="180"/>
      <c r="Y249" s="180"/>
      <c r="Z249" s="180"/>
      <c r="AA249" s="140"/>
      <c r="AB249" s="180"/>
      <c r="AD249" s="140"/>
      <c r="AE249" s="180"/>
      <c r="AF249" s="180"/>
      <c r="AG249" s="180"/>
      <c r="AH249" s="180"/>
      <c r="AI249" s="140"/>
      <c r="AJ249" s="180"/>
      <c r="AL249" s="140"/>
      <c r="AM249" s="180"/>
      <c r="AN249" s="180"/>
      <c r="AO249" s="180"/>
      <c r="AP249" s="180"/>
      <c r="AQ249" s="140"/>
      <c r="AR249" s="180"/>
      <c r="AT249" s="140"/>
      <c r="AU249" s="180"/>
      <c r="AV249" s="180"/>
      <c r="AW249" s="180"/>
      <c r="AX249" s="180"/>
      <c r="AY249" s="140"/>
      <c r="AZ249" s="180"/>
    </row>
    <row r="250" spans="22:52" x14ac:dyDescent="0.25">
      <c r="V250" s="140"/>
      <c r="W250" s="180"/>
      <c r="X250" s="180"/>
      <c r="Y250" s="180"/>
      <c r="Z250" s="180"/>
      <c r="AA250" s="140"/>
      <c r="AB250" s="180"/>
      <c r="AD250" s="140"/>
      <c r="AE250" s="180"/>
      <c r="AF250" s="180"/>
      <c r="AG250" s="180"/>
      <c r="AH250" s="180"/>
      <c r="AI250" s="140"/>
      <c r="AJ250" s="180"/>
      <c r="AL250" s="140"/>
      <c r="AM250" s="180"/>
      <c r="AN250" s="180"/>
      <c r="AO250" s="180"/>
      <c r="AP250" s="180"/>
      <c r="AQ250" s="140"/>
      <c r="AR250" s="180"/>
      <c r="AT250" s="140"/>
      <c r="AU250" s="180"/>
      <c r="AV250" s="180"/>
      <c r="AW250" s="180"/>
      <c r="AX250" s="180"/>
      <c r="AY250" s="140"/>
      <c r="AZ250" s="180"/>
    </row>
    <row r="251" spans="22:52" x14ac:dyDescent="0.25">
      <c r="V251" s="140"/>
      <c r="W251" s="180"/>
      <c r="X251" s="180"/>
      <c r="Y251" s="180"/>
      <c r="Z251" s="180"/>
      <c r="AA251" s="140"/>
      <c r="AB251" s="180"/>
      <c r="AD251" s="140"/>
      <c r="AE251" s="180"/>
      <c r="AF251" s="180"/>
      <c r="AG251" s="180"/>
      <c r="AH251" s="180"/>
      <c r="AI251" s="140"/>
      <c r="AJ251" s="180"/>
      <c r="AL251" s="140"/>
      <c r="AM251" s="180"/>
      <c r="AN251" s="180"/>
      <c r="AO251" s="180"/>
      <c r="AP251" s="180"/>
      <c r="AQ251" s="140"/>
      <c r="AR251" s="180"/>
      <c r="AT251" s="140"/>
      <c r="AU251" s="180"/>
      <c r="AV251" s="180"/>
      <c r="AW251" s="180"/>
      <c r="AX251" s="180"/>
      <c r="AY251" s="140"/>
      <c r="AZ251" s="180"/>
    </row>
    <row r="252" spans="22:52" x14ac:dyDescent="0.25">
      <c r="V252" s="140"/>
      <c r="W252" s="180"/>
      <c r="X252" s="180"/>
      <c r="Y252" s="180"/>
      <c r="Z252" s="180"/>
      <c r="AA252" s="140"/>
      <c r="AB252" s="180"/>
      <c r="AD252" s="140"/>
      <c r="AE252" s="180"/>
      <c r="AF252" s="180"/>
      <c r="AG252" s="180"/>
      <c r="AH252" s="180"/>
      <c r="AI252" s="140"/>
      <c r="AJ252" s="180"/>
      <c r="AL252" s="140"/>
      <c r="AM252" s="180"/>
      <c r="AN252" s="180"/>
      <c r="AO252" s="180"/>
      <c r="AP252" s="180"/>
      <c r="AQ252" s="140"/>
      <c r="AR252" s="180"/>
      <c r="AT252" s="140"/>
      <c r="AU252" s="180"/>
      <c r="AV252" s="180"/>
      <c r="AW252" s="180"/>
      <c r="AX252" s="180"/>
      <c r="AY252" s="140"/>
      <c r="AZ252" s="180"/>
    </row>
    <row r="253" spans="22:52" x14ac:dyDescent="0.25">
      <c r="V253" s="140"/>
      <c r="W253" s="180"/>
      <c r="X253" s="180"/>
      <c r="Y253" s="180"/>
      <c r="Z253" s="180"/>
      <c r="AA253" s="140"/>
      <c r="AB253" s="180"/>
      <c r="AD253" s="140"/>
      <c r="AE253" s="180"/>
      <c r="AF253" s="180"/>
      <c r="AG253" s="180"/>
      <c r="AH253" s="180"/>
      <c r="AI253" s="140"/>
      <c r="AJ253" s="180"/>
      <c r="AL253" s="140"/>
      <c r="AM253" s="180"/>
      <c r="AN253" s="180"/>
      <c r="AO253" s="180"/>
      <c r="AP253" s="180"/>
      <c r="AQ253" s="140"/>
      <c r="AR253" s="180"/>
      <c r="AT253" s="140"/>
      <c r="AU253" s="180"/>
      <c r="AV253" s="180"/>
      <c r="AW253" s="180"/>
      <c r="AX253" s="180"/>
      <c r="AY253" s="140"/>
      <c r="AZ253" s="180"/>
    </row>
    <row r="254" spans="22:52" x14ac:dyDescent="0.25">
      <c r="V254" s="140"/>
      <c r="W254" s="180"/>
      <c r="X254" s="180"/>
      <c r="Y254" s="180"/>
      <c r="Z254" s="180"/>
      <c r="AA254" s="140"/>
      <c r="AB254" s="180"/>
      <c r="AD254" s="140"/>
      <c r="AE254" s="180"/>
      <c r="AF254" s="180"/>
      <c r="AG254" s="180"/>
      <c r="AH254" s="180"/>
      <c r="AI254" s="140"/>
      <c r="AJ254" s="180"/>
      <c r="AL254" s="140"/>
      <c r="AM254" s="180"/>
      <c r="AN254" s="180"/>
      <c r="AO254" s="180"/>
      <c r="AP254" s="180"/>
      <c r="AQ254" s="140"/>
      <c r="AR254" s="180"/>
      <c r="AT254" s="140"/>
      <c r="AU254" s="180"/>
      <c r="AV254" s="180"/>
      <c r="AW254" s="180"/>
      <c r="AX254" s="180"/>
      <c r="AY254" s="140"/>
      <c r="AZ254" s="180"/>
    </row>
    <row r="255" spans="22:52" x14ac:dyDescent="0.25">
      <c r="V255" s="140"/>
      <c r="W255" s="180"/>
      <c r="X255" s="180"/>
      <c r="Y255" s="180"/>
      <c r="Z255" s="180"/>
      <c r="AA255" s="140"/>
      <c r="AB255" s="180"/>
      <c r="AD255" s="140"/>
      <c r="AE255" s="180"/>
      <c r="AF255" s="180"/>
      <c r="AG255" s="180"/>
      <c r="AH255" s="180"/>
      <c r="AI255" s="140"/>
      <c r="AJ255" s="180"/>
      <c r="AL255" s="140"/>
      <c r="AM255" s="180"/>
      <c r="AN255" s="180"/>
      <c r="AO255" s="180"/>
      <c r="AP255" s="180"/>
      <c r="AQ255" s="140"/>
      <c r="AR255" s="180"/>
      <c r="AT255" s="140"/>
      <c r="AU255" s="180"/>
      <c r="AV255" s="180"/>
      <c r="AW255" s="180"/>
      <c r="AX255" s="180"/>
      <c r="AY255" s="140"/>
      <c r="AZ255" s="180"/>
    </row>
    <row r="256" spans="22:52" x14ac:dyDescent="0.25">
      <c r="V256" s="140"/>
      <c r="W256" s="180"/>
      <c r="X256" s="180"/>
      <c r="Y256" s="180"/>
      <c r="Z256" s="180"/>
      <c r="AA256" s="140"/>
      <c r="AB256" s="180"/>
      <c r="AD256" s="140"/>
      <c r="AE256" s="180"/>
      <c r="AF256" s="180"/>
      <c r="AG256" s="180"/>
      <c r="AH256" s="180"/>
      <c r="AI256" s="140"/>
      <c r="AJ256" s="180"/>
      <c r="AL256" s="140"/>
      <c r="AM256" s="180"/>
      <c r="AN256" s="180"/>
      <c r="AO256" s="180"/>
      <c r="AP256" s="180"/>
      <c r="AQ256" s="140"/>
      <c r="AR256" s="180"/>
      <c r="AT256" s="140"/>
      <c r="AU256" s="180"/>
      <c r="AV256" s="180"/>
      <c r="AW256" s="180"/>
      <c r="AX256" s="180"/>
      <c r="AY256" s="140"/>
      <c r="AZ256" s="180"/>
    </row>
    <row r="257" spans="22:52" x14ac:dyDescent="0.25">
      <c r="V257" s="140"/>
      <c r="W257" s="180"/>
      <c r="X257" s="180"/>
      <c r="Y257" s="180"/>
      <c r="Z257" s="180"/>
      <c r="AA257" s="140"/>
      <c r="AB257" s="180"/>
      <c r="AD257" s="140"/>
      <c r="AE257" s="180"/>
      <c r="AF257" s="180"/>
      <c r="AG257" s="180"/>
      <c r="AH257" s="180"/>
      <c r="AI257" s="140"/>
      <c r="AJ257" s="180"/>
      <c r="AL257" s="140"/>
      <c r="AM257" s="180"/>
      <c r="AN257" s="180"/>
      <c r="AO257" s="180"/>
      <c r="AP257" s="180"/>
      <c r="AQ257" s="140"/>
      <c r="AR257" s="180"/>
      <c r="AT257" s="140"/>
      <c r="AU257" s="180"/>
      <c r="AV257" s="180"/>
      <c r="AW257" s="180"/>
      <c r="AX257" s="180"/>
      <c r="AY257" s="140"/>
      <c r="AZ257" s="180"/>
    </row>
    <row r="258" spans="22:52" x14ac:dyDescent="0.25">
      <c r="V258" s="140"/>
      <c r="W258" s="180"/>
      <c r="X258" s="180"/>
      <c r="Y258" s="180"/>
      <c r="Z258" s="180"/>
      <c r="AA258" s="140"/>
      <c r="AB258" s="180"/>
      <c r="AD258" s="140"/>
      <c r="AE258" s="180"/>
      <c r="AF258" s="180"/>
      <c r="AG258" s="180"/>
      <c r="AH258" s="180"/>
      <c r="AI258" s="140"/>
      <c r="AJ258" s="180"/>
      <c r="AL258" s="140"/>
      <c r="AM258" s="180"/>
      <c r="AN258" s="180"/>
      <c r="AO258" s="180"/>
      <c r="AP258" s="180"/>
      <c r="AQ258" s="140"/>
      <c r="AR258" s="180"/>
      <c r="AT258" s="140"/>
      <c r="AU258" s="180"/>
      <c r="AV258" s="180"/>
      <c r="AW258" s="180"/>
      <c r="AX258" s="180"/>
      <c r="AY258" s="140"/>
      <c r="AZ258" s="180"/>
    </row>
    <row r="259" spans="22:52" x14ac:dyDescent="0.25">
      <c r="V259" s="140"/>
      <c r="W259" s="180"/>
      <c r="X259" s="180"/>
      <c r="Y259" s="180"/>
      <c r="Z259" s="180"/>
      <c r="AA259" s="140"/>
      <c r="AB259" s="180"/>
      <c r="AD259" s="140"/>
      <c r="AE259" s="180"/>
      <c r="AF259" s="180"/>
      <c r="AG259" s="180"/>
      <c r="AH259" s="180"/>
      <c r="AI259" s="140"/>
      <c r="AJ259" s="180"/>
      <c r="AL259" s="140"/>
      <c r="AM259" s="180"/>
      <c r="AN259" s="180"/>
      <c r="AO259" s="180"/>
      <c r="AP259" s="180"/>
      <c r="AQ259" s="140"/>
      <c r="AR259" s="180"/>
      <c r="AT259" s="140"/>
      <c r="AU259" s="180"/>
      <c r="AV259" s="180"/>
      <c r="AW259" s="180"/>
      <c r="AX259" s="180"/>
      <c r="AY259" s="140"/>
      <c r="AZ259" s="180"/>
    </row>
    <row r="260" spans="22:52" x14ac:dyDescent="0.25">
      <c r="V260" s="140"/>
      <c r="W260" s="180"/>
      <c r="X260" s="180"/>
      <c r="Y260" s="180"/>
      <c r="Z260" s="180"/>
      <c r="AA260" s="140"/>
      <c r="AB260" s="180"/>
      <c r="AD260" s="140"/>
      <c r="AE260" s="180"/>
      <c r="AF260" s="180"/>
      <c r="AG260" s="180"/>
      <c r="AH260" s="180"/>
      <c r="AI260" s="140"/>
      <c r="AJ260" s="180"/>
      <c r="AL260" s="140"/>
      <c r="AM260" s="180"/>
      <c r="AN260" s="180"/>
      <c r="AO260" s="180"/>
      <c r="AP260" s="180"/>
      <c r="AQ260" s="140"/>
      <c r="AR260" s="180"/>
      <c r="AT260" s="140"/>
      <c r="AU260" s="180"/>
      <c r="AV260" s="180"/>
      <c r="AW260" s="180"/>
      <c r="AX260" s="180"/>
      <c r="AY260" s="140"/>
      <c r="AZ260" s="180"/>
    </row>
    <row r="261" spans="22:52" x14ac:dyDescent="0.25">
      <c r="V261" s="140"/>
      <c r="W261" s="180"/>
      <c r="X261" s="180"/>
      <c r="Y261" s="180"/>
      <c r="Z261" s="180"/>
      <c r="AA261" s="140"/>
      <c r="AB261" s="180"/>
      <c r="AD261" s="140"/>
      <c r="AE261" s="180"/>
      <c r="AF261" s="180"/>
      <c r="AG261" s="180"/>
      <c r="AH261" s="180"/>
      <c r="AI261" s="140"/>
      <c r="AJ261" s="180"/>
      <c r="AL261" s="140"/>
      <c r="AM261" s="180"/>
      <c r="AN261" s="180"/>
      <c r="AO261" s="180"/>
      <c r="AP261" s="180"/>
      <c r="AQ261" s="140"/>
      <c r="AR261" s="180"/>
      <c r="AT261" s="140"/>
      <c r="AU261" s="180"/>
      <c r="AV261" s="180"/>
      <c r="AW261" s="180"/>
      <c r="AX261" s="180"/>
      <c r="AY261" s="140"/>
      <c r="AZ261" s="180"/>
    </row>
    <row r="262" spans="22:52" x14ac:dyDescent="0.25">
      <c r="V262" s="140"/>
      <c r="W262" s="180"/>
      <c r="X262" s="180"/>
      <c r="Y262" s="180"/>
      <c r="Z262" s="180"/>
      <c r="AA262" s="140"/>
      <c r="AB262" s="180"/>
      <c r="AD262" s="140"/>
      <c r="AE262" s="180"/>
      <c r="AF262" s="180"/>
      <c r="AG262" s="180"/>
      <c r="AH262" s="180"/>
      <c r="AI262" s="140"/>
      <c r="AJ262" s="180"/>
      <c r="AL262" s="140"/>
      <c r="AM262" s="180"/>
      <c r="AN262" s="180"/>
      <c r="AO262" s="180"/>
      <c r="AP262" s="180"/>
      <c r="AQ262" s="140"/>
      <c r="AR262" s="180"/>
      <c r="AT262" s="140"/>
      <c r="AU262" s="180"/>
      <c r="AV262" s="180"/>
      <c r="AW262" s="180"/>
      <c r="AX262" s="180"/>
      <c r="AY262" s="140"/>
      <c r="AZ262" s="180"/>
    </row>
    <row r="263" spans="22:52" x14ac:dyDescent="0.25">
      <c r="V263" s="140"/>
      <c r="W263" s="180"/>
      <c r="X263" s="180"/>
      <c r="Y263" s="180"/>
      <c r="Z263" s="180"/>
      <c r="AA263" s="140"/>
      <c r="AB263" s="180"/>
      <c r="AD263" s="140"/>
      <c r="AE263" s="180"/>
      <c r="AF263" s="180"/>
      <c r="AG263" s="180"/>
      <c r="AH263" s="180"/>
      <c r="AI263" s="140"/>
      <c r="AJ263" s="180"/>
      <c r="AL263" s="140"/>
      <c r="AM263" s="180"/>
      <c r="AN263" s="180"/>
      <c r="AO263" s="180"/>
      <c r="AP263" s="180"/>
      <c r="AQ263" s="140"/>
      <c r="AR263" s="180"/>
      <c r="AT263" s="140"/>
      <c r="AU263" s="180"/>
      <c r="AV263" s="180"/>
      <c r="AW263" s="180"/>
      <c r="AX263" s="180"/>
      <c r="AY263" s="140"/>
      <c r="AZ263" s="180"/>
    </row>
    <row r="264" spans="22:52" x14ac:dyDescent="0.25">
      <c r="V264" s="140"/>
      <c r="W264" s="180"/>
      <c r="X264" s="180"/>
      <c r="Y264" s="180"/>
      <c r="Z264" s="180"/>
      <c r="AA264" s="140"/>
      <c r="AB264" s="180"/>
      <c r="AD264" s="140"/>
      <c r="AE264" s="180"/>
      <c r="AF264" s="180"/>
      <c r="AG264" s="180"/>
      <c r="AH264" s="180"/>
      <c r="AI264" s="140"/>
      <c r="AJ264" s="180"/>
      <c r="AL264" s="140"/>
      <c r="AM264" s="180"/>
      <c r="AN264" s="180"/>
      <c r="AO264" s="180"/>
      <c r="AP264" s="180"/>
      <c r="AQ264" s="140"/>
      <c r="AR264" s="180"/>
      <c r="AT264" s="140"/>
      <c r="AU264" s="180"/>
      <c r="AV264" s="180"/>
      <c r="AW264" s="180"/>
      <c r="AX264" s="180"/>
      <c r="AY264" s="140"/>
      <c r="AZ264" s="180"/>
    </row>
    <row r="265" spans="22:52" x14ac:dyDescent="0.25">
      <c r="V265" s="140"/>
      <c r="W265" s="180"/>
      <c r="X265" s="180"/>
      <c r="Y265" s="180"/>
      <c r="Z265" s="180"/>
      <c r="AA265" s="140"/>
      <c r="AB265" s="180"/>
      <c r="AD265" s="140"/>
      <c r="AE265" s="180"/>
      <c r="AF265" s="180"/>
      <c r="AG265" s="180"/>
      <c r="AH265" s="180"/>
      <c r="AI265" s="140"/>
      <c r="AJ265" s="180"/>
      <c r="AL265" s="140"/>
      <c r="AM265" s="180"/>
      <c r="AN265" s="180"/>
      <c r="AO265" s="180"/>
      <c r="AP265" s="180"/>
      <c r="AQ265" s="140"/>
      <c r="AR265" s="180"/>
      <c r="AT265" s="140"/>
      <c r="AU265" s="180"/>
      <c r="AV265" s="180"/>
      <c r="AW265" s="180"/>
      <c r="AX265" s="180"/>
      <c r="AY265" s="140"/>
      <c r="AZ265" s="180"/>
    </row>
    <row r="266" spans="22:52" x14ac:dyDescent="0.25">
      <c r="V266" s="140"/>
      <c r="W266" s="180"/>
      <c r="X266" s="180"/>
      <c r="Y266" s="180"/>
      <c r="Z266" s="180"/>
      <c r="AA266" s="140"/>
      <c r="AB266" s="180"/>
      <c r="AD266" s="140"/>
      <c r="AE266" s="180"/>
      <c r="AF266" s="180"/>
      <c r="AG266" s="180"/>
      <c r="AH266" s="180"/>
      <c r="AI266" s="140"/>
      <c r="AJ266" s="180"/>
      <c r="AL266" s="140"/>
      <c r="AM266" s="180"/>
      <c r="AN266" s="180"/>
      <c r="AO266" s="180"/>
      <c r="AP266" s="180"/>
      <c r="AQ266" s="140"/>
      <c r="AR266" s="180"/>
      <c r="AT266" s="140"/>
      <c r="AU266" s="180"/>
      <c r="AV266" s="180"/>
      <c r="AW266" s="180"/>
      <c r="AX266" s="180"/>
      <c r="AY266" s="140"/>
      <c r="AZ266" s="180"/>
    </row>
    <row r="267" spans="22:52" x14ac:dyDescent="0.25">
      <c r="V267" s="140"/>
      <c r="W267" s="180"/>
      <c r="X267" s="180"/>
      <c r="Y267" s="180"/>
      <c r="Z267" s="180"/>
      <c r="AA267" s="140"/>
      <c r="AB267" s="180"/>
      <c r="AD267" s="140"/>
      <c r="AE267" s="180"/>
      <c r="AF267" s="180"/>
      <c r="AG267" s="180"/>
      <c r="AH267" s="180"/>
      <c r="AI267" s="140"/>
      <c r="AJ267" s="180"/>
      <c r="AL267" s="140"/>
      <c r="AM267" s="180"/>
      <c r="AN267" s="180"/>
      <c r="AO267" s="180"/>
      <c r="AP267" s="180"/>
      <c r="AQ267" s="140"/>
      <c r="AR267" s="180"/>
      <c r="AT267" s="140"/>
      <c r="AU267" s="180"/>
      <c r="AV267" s="180"/>
      <c r="AW267" s="180"/>
      <c r="AX267" s="180"/>
      <c r="AY267" s="140"/>
      <c r="AZ267" s="180"/>
    </row>
    <row r="268" spans="22:52" x14ac:dyDescent="0.25">
      <c r="V268" s="140"/>
      <c r="W268" s="180"/>
      <c r="X268" s="180"/>
      <c r="Y268" s="180"/>
      <c r="Z268" s="180"/>
      <c r="AA268" s="140"/>
      <c r="AB268" s="180"/>
      <c r="AD268" s="140"/>
      <c r="AE268" s="180"/>
      <c r="AF268" s="180"/>
      <c r="AG268" s="180"/>
      <c r="AH268" s="180"/>
      <c r="AI268" s="140"/>
      <c r="AJ268" s="180"/>
      <c r="AL268" s="140"/>
      <c r="AM268" s="180"/>
      <c r="AN268" s="180"/>
      <c r="AO268" s="180"/>
      <c r="AP268" s="180"/>
      <c r="AQ268" s="140"/>
      <c r="AR268" s="180"/>
      <c r="AT268" s="140"/>
      <c r="AU268" s="180"/>
      <c r="AV268" s="180"/>
      <c r="AW268" s="180"/>
      <c r="AX268" s="180"/>
      <c r="AY268" s="140"/>
      <c r="AZ268" s="180"/>
    </row>
    <row r="269" spans="22:52" x14ac:dyDescent="0.25">
      <c r="V269" s="140"/>
      <c r="W269" s="180"/>
      <c r="X269" s="180"/>
      <c r="Y269" s="180"/>
      <c r="Z269" s="180"/>
      <c r="AA269" s="140"/>
      <c r="AB269" s="180"/>
      <c r="AD269" s="140"/>
      <c r="AE269" s="180"/>
      <c r="AF269" s="180"/>
      <c r="AG269" s="180"/>
      <c r="AH269" s="180"/>
      <c r="AI269" s="140"/>
      <c r="AJ269" s="180"/>
      <c r="AL269" s="140"/>
      <c r="AM269" s="180"/>
      <c r="AN269" s="180"/>
      <c r="AO269" s="180"/>
      <c r="AP269" s="180"/>
      <c r="AQ269" s="140"/>
      <c r="AR269" s="180"/>
      <c r="AT269" s="140"/>
      <c r="AU269" s="180"/>
      <c r="AV269" s="180"/>
      <c r="AW269" s="180"/>
      <c r="AX269" s="180"/>
      <c r="AY269" s="140"/>
      <c r="AZ269" s="180"/>
    </row>
    <row r="270" spans="22:52" x14ac:dyDescent="0.25">
      <c r="V270" s="140"/>
      <c r="W270" s="180"/>
      <c r="X270" s="180"/>
      <c r="Y270" s="180"/>
      <c r="Z270" s="180"/>
      <c r="AA270" s="140"/>
      <c r="AB270" s="180"/>
      <c r="AD270" s="140"/>
      <c r="AE270" s="180"/>
      <c r="AF270" s="180"/>
      <c r="AG270" s="180"/>
      <c r="AH270" s="180"/>
      <c r="AI270" s="140"/>
      <c r="AJ270" s="180"/>
      <c r="AL270" s="140"/>
      <c r="AM270" s="180"/>
      <c r="AN270" s="180"/>
      <c r="AO270" s="180"/>
      <c r="AP270" s="180"/>
      <c r="AQ270" s="140"/>
      <c r="AR270" s="180"/>
      <c r="AT270" s="140"/>
      <c r="AU270" s="180"/>
      <c r="AV270" s="180"/>
      <c r="AW270" s="180"/>
      <c r="AX270" s="180"/>
      <c r="AY270" s="140"/>
      <c r="AZ270" s="180"/>
    </row>
    <row r="271" spans="22:52" x14ac:dyDescent="0.25">
      <c r="V271" s="140"/>
      <c r="W271" s="180"/>
      <c r="X271" s="180"/>
      <c r="Y271" s="180"/>
      <c r="Z271" s="180"/>
      <c r="AA271" s="140"/>
      <c r="AB271" s="180"/>
      <c r="AD271" s="140"/>
      <c r="AE271" s="180"/>
      <c r="AF271" s="180"/>
      <c r="AG271" s="180"/>
      <c r="AH271" s="180"/>
      <c r="AI271" s="140"/>
      <c r="AJ271" s="180"/>
      <c r="AL271" s="140"/>
      <c r="AM271" s="180"/>
      <c r="AN271" s="180"/>
      <c r="AO271" s="180"/>
      <c r="AP271" s="180"/>
      <c r="AQ271" s="140"/>
      <c r="AR271" s="180"/>
      <c r="AT271" s="140"/>
      <c r="AU271" s="180"/>
      <c r="AV271" s="180"/>
      <c r="AW271" s="180"/>
      <c r="AX271" s="180"/>
      <c r="AY271" s="140"/>
      <c r="AZ271" s="180"/>
    </row>
    <row r="272" spans="22:52" x14ac:dyDescent="0.25">
      <c r="V272" s="140"/>
      <c r="W272" s="180"/>
      <c r="X272" s="180"/>
      <c r="Y272" s="180"/>
      <c r="Z272" s="180"/>
      <c r="AA272" s="140"/>
      <c r="AB272" s="180"/>
      <c r="AD272" s="140"/>
      <c r="AE272" s="180"/>
      <c r="AF272" s="180"/>
      <c r="AG272" s="180"/>
      <c r="AH272" s="180"/>
      <c r="AI272" s="140"/>
      <c r="AJ272" s="180"/>
      <c r="AL272" s="140"/>
      <c r="AM272" s="180"/>
      <c r="AN272" s="180"/>
      <c r="AO272" s="180"/>
      <c r="AP272" s="180"/>
      <c r="AQ272" s="140"/>
      <c r="AR272" s="180"/>
      <c r="AT272" s="140"/>
      <c r="AU272" s="180"/>
      <c r="AV272" s="180"/>
      <c r="AW272" s="180"/>
      <c r="AX272" s="180"/>
      <c r="AY272" s="140"/>
      <c r="AZ272" s="180"/>
    </row>
    <row r="273" spans="22:52" x14ac:dyDescent="0.25">
      <c r="V273" s="140"/>
      <c r="W273" s="180"/>
      <c r="X273" s="180"/>
      <c r="Y273" s="180"/>
      <c r="Z273" s="180"/>
      <c r="AA273" s="140"/>
      <c r="AB273" s="180"/>
      <c r="AD273" s="140"/>
      <c r="AE273" s="180"/>
      <c r="AF273" s="180"/>
      <c r="AG273" s="180"/>
      <c r="AH273" s="180"/>
      <c r="AI273" s="140"/>
      <c r="AJ273" s="180"/>
      <c r="AL273" s="140"/>
      <c r="AM273" s="180"/>
      <c r="AN273" s="180"/>
      <c r="AO273" s="180"/>
      <c r="AP273" s="180"/>
      <c r="AQ273" s="140"/>
      <c r="AR273" s="180"/>
      <c r="AT273" s="140"/>
      <c r="AU273" s="180"/>
      <c r="AV273" s="180"/>
      <c r="AW273" s="180"/>
      <c r="AX273" s="180"/>
      <c r="AY273" s="140"/>
      <c r="AZ273" s="180"/>
    </row>
    <row r="274" spans="22:52" x14ac:dyDescent="0.25">
      <c r="V274" s="140"/>
      <c r="W274" s="180"/>
      <c r="X274" s="180"/>
      <c r="Y274" s="180"/>
      <c r="Z274" s="180"/>
      <c r="AA274" s="140"/>
      <c r="AB274" s="180"/>
      <c r="AD274" s="140"/>
      <c r="AE274" s="180"/>
      <c r="AF274" s="180"/>
      <c r="AG274" s="180"/>
      <c r="AH274" s="180"/>
      <c r="AI274" s="140"/>
      <c r="AJ274" s="180"/>
      <c r="AL274" s="140"/>
      <c r="AM274" s="180"/>
      <c r="AN274" s="180"/>
      <c r="AO274" s="180"/>
      <c r="AP274" s="180"/>
      <c r="AQ274" s="140"/>
      <c r="AR274" s="180"/>
      <c r="AT274" s="140"/>
      <c r="AU274" s="180"/>
      <c r="AV274" s="180"/>
      <c r="AW274" s="180"/>
      <c r="AX274" s="180"/>
      <c r="AY274" s="140"/>
      <c r="AZ274" s="180"/>
    </row>
    <row r="275" spans="22:52" x14ac:dyDescent="0.25">
      <c r="V275" s="140"/>
      <c r="W275" s="180"/>
      <c r="X275" s="180"/>
      <c r="Y275" s="180"/>
      <c r="Z275" s="180"/>
      <c r="AA275" s="140"/>
      <c r="AB275" s="180"/>
      <c r="AD275" s="140"/>
      <c r="AE275" s="180"/>
      <c r="AF275" s="180"/>
      <c r="AG275" s="180"/>
      <c r="AH275" s="180"/>
      <c r="AI275" s="140"/>
      <c r="AJ275" s="180"/>
      <c r="AL275" s="140"/>
      <c r="AM275" s="180"/>
      <c r="AN275" s="180"/>
      <c r="AO275" s="180"/>
      <c r="AP275" s="180"/>
      <c r="AQ275" s="140"/>
      <c r="AR275" s="180"/>
      <c r="AT275" s="140"/>
      <c r="AU275" s="180"/>
      <c r="AV275" s="180"/>
      <c r="AW275" s="180"/>
      <c r="AX275" s="180"/>
      <c r="AY275" s="140"/>
      <c r="AZ275" s="180"/>
    </row>
    <row r="276" spans="22:52" x14ac:dyDescent="0.25">
      <c r="V276" s="140"/>
      <c r="W276" s="180"/>
      <c r="X276" s="180"/>
      <c r="Y276" s="180"/>
      <c r="Z276" s="180"/>
      <c r="AA276" s="140"/>
      <c r="AB276" s="180"/>
      <c r="AD276" s="140"/>
      <c r="AE276" s="180"/>
      <c r="AF276" s="180"/>
      <c r="AG276" s="180"/>
      <c r="AH276" s="180"/>
      <c r="AI276" s="140"/>
      <c r="AJ276" s="180"/>
      <c r="AL276" s="140"/>
      <c r="AM276" s="180"/>
      <c r="AN276" s="180"/>
      <c r="AO276" s="180"/>
      <c r="AP276" s="180"/>
      <c r="AQ276" s="140"/>
      <c r="AR276" s="180"/>
      <c r="AT276" s="140"/>
      <c r="AU276" s="180"/>
      <c r="AV276" s="180"/>
      <c r="AW276" s="180"/>
      <c r="AX276" s="180"/>
      <c r="AY276" s="140"/>
      <c r="AZ276" s="180"/>
    </row>
    <row r="277" spans="22:52" x14ac:dyDescent="0.25">
      <c r="V277" s="140"/>
      <c r="W277" s="180"/>
      <c r="X277" s="180"/>
      <c r="Y277" s="180"/>
      <c r="Z277" s="180"/>
      <c r="AA277" s="140"/>
      <c r="AB277" s="180"/>
      <c r="AD277" s="140"/>
      <c r="AE277" s="180"/>
      <c r="AF277" s="180"/>
      <c r="AG277" s="180"/>
      <c r="AH277" s="180"/>
      <c r="AI277" s="140"/>
      <c r="AJ277" s="180"/>
      <c r="AL277" s="140"/>
      <c r="AM277" s="180"/>
      <c r="AN277" s="180"/>
      <c r="AO277" s="180"/>
      <c r="AP277" s="180"/>
      <c r="AQ277" s="140"/>
      <c r="AR277" s="180"/>
      <c r="AT277" s="140"/>
      <c r="AU277" s="180"/>
      <c r="AV277" s="180"/>
      <c r="AW277" s="180"/>
      <c r="AX277" s="180"/>
      <c r="AY277" s="140"/>
      <c r="AZ277" s="180"/>
    </row>
    <row r="278" spans="22:52" x14ac:dyDescent="0.25">
      <c r="V278" s="140"/>
      <c r="W278" s="180"/>
      <c r="X278" s="180"/>
      <c r="Y278" s="180"/>
      <c r="Z278" s="180"/>
      <c r="AA278" s="140"/>
      <c r="AB278" s="180"/>
      <c r="AD278" s="140"/>
      <c r="AE278" s="180"/>
      <c r="AF278" s="180"/>
      <c r="AG278" s="180"/>
      <c r="AH278" s="180"/>
      <c r="AI278" s="140"/>
      <c r="AJ278" s="180"/>
      <c r="AL278" s="140"/>
      <c r="AM278" s="180"/>
      <c r="AN278" s="180"/>
      <c r="AO278" s="180"/>
      <c r="AP278" s="180"/>
      <c r="AQ278" s="140"/>
      <c r="AR278" s="180"/>
      <c r="AT278" s="140"/>
      <c r="AU278" s="180"/>
      <c r="AV278" s="180"/>
      <c r="AW278" s="180"/>
      <c r="AX278" s="180"/>
      <c r="AY278" s="140"/>
      <c r="AZ278" s="180"/>
    </row>
    <row r="279" spans="22:52" x14ac:dyDescent="0.25">
      <c r="V279" s="140"/>
      <c r="W279" s="180"/>
      <c r="X279" s="180"/>
      <c r="Y279" s="180"/>
      <c r="Z279" s="180"/>
      <c r="AA279" s="140"/>
      <c r="AB279" s="180"/>
      <c r="AD279" s="140"/>
      <c r="AE279" s="180"/>
      <c r="AF279" s="180"/>
      <c r="AG279" s="180"/>
      <c r="AH279" s="180"/>
      <c r="AI279" s="140"/>
      <c r="AJ279" s="180"/>
      <c r="AL279" s="140"/>
      <c r="AM279" s="180"/>
      <c r="AN279" s="180"/>
      <c r="AO279" s="180"/>
      <c r="AP279" s="180"/>
      <c r="AQ279" s="140"/>
      <c r="AR279" s="180"/>
      <c r="AT279" s="140"/>
      <c r="AU279" s="180"/>
      <c r="AV279" s="180"/>
      <c r="AW279" s="180"/>
      <c r="AX279" s="180"/>
      <c r="AY279" s="140"/>
      <c r="AZ279" s="180"/>
    </row>
    <row r="280" spans="22:52" x14ac:dyDescent="0.25">
      <c r="V280" s="140"/>
      <c r="W280" s="180"/>
      <c r="X280" s="180"/>
      <c r="Y280" s="180"/>
      <c r="Z280" s="180"/>
      <c r="AA280" s="140"/>
      <c r="AB280" s="180"/>
      <c r="AD280" s="140"/>
      <c r="AE280" s="180"/>
      <c r="AF280" s="180"/>
      <c r="AG280" s="180"/>
      <c r="AH280" s="180"/>
      <c r="AI280" s="140"/>
      <c r="AJ280" s="180"/>
      <c r="AL280" s="140"/>
      <c r="AM280" s="180"/>
      <c r="AN280" s="180"/>
      <c r="AO280" s="180"/>
      <c r="AP280" s="180"/>
      <c r="AQ280" s="140"/>
      <c r="AR280" s="180"/>
      <c r="AT280" s="140"/>
      <c r="AU280" s="180"/>
      <c r="AV280" s="180"/>
      <c r="AW280" s="180"/>
      <c r="AX280" s="180"/>
      <c r="AY280" s="140"/>
      <c r="AZ280" s="180"/>
    </row>
    <row r="281" spans="22:52" x14ac:dyDescent="0.25">
      <c r="V281" s="140"/>
      <c r="W281" s="180"/>
      <c r="X281" s="180"/>
      <c r="Y281" s="180"/>
      <c r="Z281" s="180"/>
      <c r="AA281" s="140"/>
      <c r="AB281" s="180"/>
      <c r="AD281" s="140"/>
      <c r="AE281" s="180"/>
      <c r="AF281" s="180"/>
      <c r="AG281" s="180"/>
      <c r="AH281" s="180"/>
      <c r="AI281" s="140"/>
      <c r="AJ281" s="180"/>
      <c r="AL281" s="140"/>
      <c r="AM281" s="180"/>
      <c r="AN281" s="180"/>
      <c r="AO281" s="180"/>
      <c r="AP281" s="180"/>
      <c r="AQ281" s="140"/>
      <c r="AR281" s="180"/>
      <c r="AT281" s="140"/>
      <c r="AU281" s="180"/>
      <c r="AV281" s="180"/>
      <c r="AW281" s="180"/>
      <c r="AX281" s="180"/>
      <c r="AY281" s="140"/>
      <c r="AZ281" s="180"/>
    </row>
    <row r="282" spans="22:52" x14ac:dyDescent="0.25">
      <c r="V282" s="140"/>
      <c r="W282" s="180"/>
      <c r="X282" s="180"/>
      <c r="Y282" s="180"/>
      <c r="Z282" s="180"/>
      <c r="AA282" s="140"/>
      <c r="AB282" s="180"/>
      <c r="AD282" s="140"/>
      <c r="AE282" s="180"/>
      <c r="AF282" s="180"/>
      <c r="AG282" s="180"/>
      <c r="AH282" s="180"/>
      <c r="AI282" s="140"/>
      <c r="AJ282" s="180"/>
      <c r="AL282" s="140"/>
      <c r="AM282" s="180"/>
      <c r="AN282" s="180"/>
      <c r="AO282" s="180"/>
      <c r="AP282" s="180"/>
      <c r="AQ282" s="140"/>
      <c r="AR282" s="180"/>
      <c r="AT282" s="140"/>
      <c r="AU282" s="180"/>
      <c r="AV282" s="180"/>
      <c r="AW282" s="180"/>
      <c r="AX282" s="180"/>
      <c r="AY282" s="140"/>
      <c r="AZ282" s="180"/>
    </row>
    <row r="283" spans="22:52" x14ac:dyDescent="0.25">
      <c r="V283" s="140"/>
      <c r="W283" s="180"/>
      <c r="X283" s="180"/>
      <c r="Y283" s="180"/>
      <c r="Z283" s="180"/>
      <c r="AA283" s="140"/>
      <c r="AB283" s="180"/>
      <c r="AD283" s="140"/>
      <c r="AE283" s="180"/>
      <c r="AF283" s="180"/>
      <c r="AG283" s="180"/>
      <c r="AH283" s="180"/>
      <c r="AI283" s="140"/>
      <c r="AJ283" s="180"/>
      <c r="AL283" s="140"/>
      <c r="AM283" s="180"/>
      <c r="AN283" s="180"/>
      <c r="AO283" s="180"/>
      <c r="AP283" s="180"/>
      <c r="AQ283" s="140"/>
      <c r="AR283" s="180"/>
      <c r="AT283" s="140"/>
      <c r="AU283" s="180"/>
      <c r="AV283" s="180"/>
      <c r="AW283" s="180"/>
      <c r="AX283" s="180"/>
      <c r="AY283" s="140"/>
      <c r="AZ283" s="180"/>
    </row>
    <row r="284" spans="22:52" x14ac:dyDescent="0.25">
      <c r="V284" s="140"/>
      <c r="W284" s="180"/>
      <c r="X284" s="180"/>
      <c r="Y284" s="180"/>
      <c r="Z284" s="180"/>
      <c r="AA284" s="140"/>
      <c r="AB284" s="180"/>
      <c r="AD284" s="140"/>
      <c r="AE284" s="180"/>
      <c r="AF284" s="180"/>
      <c r="AG284" s="180"/>
      <c r="AH284" s="180"/>
      <c r="AI284" s="140"/>
      <c r="AJ284" s="180"/>
      <c r="AL284" s="140"/>
      <c r="AM284" s="180"/>
      <c r="AN284" s="180"/>
      <c r="AO284" s="180"/>
      <c r="AP284" s="180"/>
      <c r="AQ284" s="140"/>
      <c r="AR284" s="180"/>
      <c r="AT284" s="140"/>
      <c r="AU284" s="180"/>
      <c r="AV284" s="180"/>
      <c r="AW284" s="180"/>
      <c r="AX284" s="180"/>
      <c r="AY284" s="140"/>
      <c r="AZ284" s="180"/>
    </row>
    <row r="285" spans="22:52" x14ac:dyDescent="0.25">
      <c r="V285" s="140"/>
      <c r="W285" s="180"/>
      <c r="X285" s="180"/>
      <c r="Y285" s="180"/>
      <c r="Z285" s="180"/>
      <c r="AA285" s="140"/>
      <c r="AB285" s="180"/>
      <c r="AD285" s="140"/>
      <c r="AE285" s="180"/>
      <c r="AF285" s="180"/>
      <c r="AG285" s="180"/>
      <c r="AH285" s="180"/>
      <c r="AI285" s="140"/>
      <c r="AJ285" s="180"/>
      <c r="AL285" s="140"/>
      <c r="AM285" s="180"/>
      <c r="AN285" s="180"/>
      <c r="AO285" s="180"/>
      <c r="AP285" s="180"/>
      <c r="AQ285" s="140"/>
      <c r="AR285" s="180"/>
      <c r="AT285" s="140"/>
      <c r="AU285" s="180"/>
      <c r="AV285" s="180"/>
      <c r="AW285" s="180"/>
      <c r="AX285" s="180"/>
      <c r="AY285" s="140"/>
      <c r="AZ285" s="180"/>
    </row>
    <row r="286" spans="22:52" x14ac:dyDescent="0.25">
      <c r="V286" s="140"/>
      <c r="W286" s="180"/>
      <c r="X286" s="180"/>
      <c r="Y286" s="180"/>
      <c r="Z286" s="180"/>
      <c r="AA286" s="140"/>
      <c r="AB286" s="180"/>
      <c r="AD286" s="140"/>
      <c r="AE286" s="180"/>
      <c r="AF286" s="180"/>
      <c r="AG286" s="180"/>
      <c r="AH286" s="180"/>
      <c r="AI286" s="140"/>
      <c r="AJ286" s="180"/>
      <c r="AL286" s="140"/>
      <c r="AM286" s="180"/>
      <c r="AN286" s="180"/>
      <c r="AO286" s="180"/>
      <c r="AP286" s="180"/>
      <c r="AQ286" s="140"/>
      <c r="AR286" s="180"/>
      <c r="AT286" s="140"/>
      <c r="AU286" s="180"/>
      <c r="AV286" s="180"/>
      <c r="AW286" s="180"/>
      <c r="AX286" s="180"/>
      <c r="AY286" s="140"/>
      <c r="AZ286" s="180"/>
    </row>
    <row r="287" spans="22:52" x14ac:dyDescent="0.25">
      <c r="V287" s="140"/>
      <c r="W287" s="180"/>
      <c r="X287" s="180"/>
      <c r="Y287" s="180"/>
      <c r="Z287" s="180"/>
      <c r="AA287" s="140"/>
      <c r="AB287" s="180"/>
      <c r="AD287" s="140"/>
      <c r="AE287" s="180"/>
      <c r="AF287" s="180"/>
      <c r="AG287" s="180"/>
      <c r="AH287" s="180"/>
      <c r="AI287" s="140"/>
      <c r="AJ287" s="180"/>
      <c r="AL287" s="140"/>
      <c r="AM287" s="180"/>
      <c r="AN287" s="180"/>
      <c r="AO287" s="180"/>
      <c r="AP287" s="180"/>
      <c r="AQ287" s="140"/>
      <c r="AR287" s="180"/>
      <c r="AT287" s="140"/>
      <c r="AU287" s="180"/>
      <c r="AV287" s="180"/>
      <c r="AW287" s="180"/>
      <c r="AX287" s="180"/>
      <c r="AY287" s="140"/>
      <c r="AZ287" s="180"/>
    </row>
    <row r="288" spans="22:52" x14ac:dyDescent="0.25">
      <c r="V288" s="140"/>
      <c r="W288" s="180"/>
      <c r="X288" s="180"/>
      <c r="Y288" s="180"/>
      <c r="Z288" s="180"/>
      <c r="AA288" s="140"/>
      <c r="AB288" s="180"/>
      <c r="AD288" s="140"/>
      <c r="AE288" s="180"/>
      <c r="AF288" s="180"/>
      <c r="AG288" s="180"/>
      <c r="AH288" s="180"/>
      <c r="AI288" s="140"/>
      <c r="AJ288" s="180"/>
      <c r="AL288" s="140"/>
      <c r="AM288" s="180"/>
      <c r="AN288" s="180"/>
      <c r="AO288" s="180"/>
      <c r="AP288" s="180"/>
      <c r="AQ288" s="140"/>
      <c r="AR288" s="180"/>
      <c r="AT288" s="140"/>
      <c r="AU288" s="180"/>
      <c r="AV288" s="180"/>
      <c r="AW288" s="180"/>
      <c r="AX288" s="180"/>
      <c r="AY288" s="140"/>
      <c r="AZ288" s="180"/>
    </row>
    <row r="289" spans="22:52" x14ac:dyDescent="0.25">
      <c r="V289" s="140"/>
      <c r="W289" s="180"/>
      <c r="X289" s="180"/>
      <c r="Y289" s="180"/>
      <c r="Z289" s="180"/>
      <c r="AA289" s="140"/>
      <c r="AB289" s="180"/>
      <c r="AD289" s="140"/>
      <c r="AE289" s="180"/>
      <c r="AF289" s="180"/>
      <c r="AG289" s="180"/>
      <c r="AH289" s="180"/>
      <c r="AI289" s="140"/>
      <c r="AJ289" s="180"/>
      <c r="AL289" s="140"/>
      <c r="AM289" s="180"/>
      <c r="AN289" s="180"/>
      <c r="AO289" s="180"/>
      <c r="AP289" s="180"/>
      <c r="AQ289" s="140"/>
      <c r="AR289" s="180"/>
      <c r="AT289" s="140"/>
      <c r="AU289" s="180"/>
      <c r="AV289" s="180"/>
      <c r="AW289" s="180"/>
      <c r="AX289" s="180"/>
      <c r="AY289" s="140"/>
      <c r="AZ289" s="180"/>
    </row>
    <row r="290" spans="22:52" x14ac:dyDescent="0.25">
      <c r="V290" s="140"/>
      <c r="W290" s="180"/>
      <c r="X290" s="180"/>
      <c r="Y290" s="180"/>
      <c r="Z290" s="180"/>
      <c r="AA290" s="140"/>
      <c r="AB290" s="180"/>
      <c r="AD290" s="140"/>
      <c r="AE290" s="180"/>
      <c r="AF290" s="180"/>
      <c r="AG290" s="180"/>
      <c r="AH290" s="180"/>
      <c r="AI290" s="140"/>
      <c r="AJ290" s="180"/>
      <c r="AL290" s="140"/>
      <c r="AM290" s="180"/>
      <c r="AN290" s="180"/>
      <c r="AO290" s="180"/>
      <c r="AP290" s="180"/>
      <c r="AQ290" s="140"/>
      <c r="AR290" s="180"/>
      <c r="AT290" s="140"/>
      <c r="AU290" s="180"/>
      <c r="AV290" s="180"/>
      <c r="AW290" s="180"/>
      <c r="AX290" s="180"/>
      <c r="AY290" s="140"/>
      <c r="AZ290" s="180"/>
    </row>
    <row r="291" spans="22:52" x14ac:dyDescent="0.25">
      <c r="V291" s="140"/>
      <c r="W291" s="180"/>
      <c r="X291" s="180"/>
      <c r="Y291" s="180"/>
      <c r="Z291" s="180"/>
      <c r="AA291" s="140"/>
      <c r="AB291" s="180"/>
      <c r="AD291" s="140"/>
      <c r="AE291" s="180"/>
      <c r="AF291" s="180"/>
      <c r="AG291" s="180"/>
      <c r="AH291" s="180"/>
      <c r="AI291" s="140"/>
      <c r="AJ291" s="180"/>
      <c r="AL291" s="140"/>
      <c r="AM291" s="180"/>
      <c r="AN291" s="180"/>
      <c r="AO291" s="180"/>
      <c r="AP291" s="180"/>
      <c r="AQ291" s="140"/>
      <c r="AR291" s="180"/>
      <c r="AT291" s="140"/>
      <c r="AU291" s="180"/>
      <c r="AV291" s="180"/>
      <c r="AW291" s="180"/>
      <c r="AX291" s="180"/>
      <c r="AY291" s="140"/>
      <c r="AZ291" s="180"/>
    </row>
    <row r="292" spans="22:52" x14ac:dyDescent="0.25">
      <c r="V292" s="140"/>
      <c r="W292" s="180"/>
      <c r="X292" s="180"/>
      <c r="Y292" s="180"/>
      <c r="Z292" s="180"/>
      <c r="AA292" s="140"/>
      <c r="AB292" s="180"/>
      <c r="AD292" s="140"/>
      <c r="AE292" s="180"/>
      <c r="AF292" s="180"/>
      <c r="AG292" s="180"/>
      <c r="AH292" s="180"/>
      <c r="AI292" s="140"/>
      <c r="AJ292" s="180"/>
      <c r="AL292" s="140"/>
      <c r="AM292" s="180"/>
      <c r="AN292" s="180"/>
      <c r="AO292" s="180"/>
      <c r="AP292" s="180"/>
      <c r="AQ292" s="140"/>
      <c r="AR292" s="180"/>
      <c r="AT292" s="140"/>
      <c r="AU292" s="180"/>
      <c r="AV292" s="180"/>
      <c r="AW292" s="180"/>
      <c r="AX292" s="180"/>
      <c r="AY292" s="140"/>
      <c r="AZ292" s="180"/>
    </row>
    <row r="293" spans="22:52" x14ac:dyDescent="0.25">
      <c r="V293" s="140"/>
      <c r="W293" s="180"/>
      <c r="X293" s="180"/>
      <c r="Y293" s="180"/>
      <c r="Z293" s="180"/>
      <c r="AA293" s="140"/>
      <c r="AB293" s="180"/>
      <c r="AD293" s="140"/>
      <c r="AE293" s="180"/>
      <c r="AF293" s="180"/>
      <c r="AG293" s="180"/>
      <c r="AH293" s="180"/>
      <c r="AI293" s="140"/>
      <c r="AJ293" s="180"/>
      <c r="AL293" s="140"/>
      <c r="AM293" s="180"/>
      <c r="AN293" s="180"/>
      <c r="AO293" s="180"/>
      <c r="AP293" s="180"/>
      <c r="AQ293" s="140"/>
      <c r="AR293" s="180"/>
      <c r="AT293" s="140"/>
      <c r="AU293" s="180"/>
      <c r="AV293" s="180"/>
      <c r="AW293" s="180"/>
      <c r="AX293" s="180"/>
      <c r="AY293" s="140"/>
      <c r="AZ293" s="180"/>
    </row>
    <row r="294" spans="22:52" x14ac:dyDescent="0.25">
      <c r="V294" s="140"/>
      <c r="W294" s="180"/>
      <c r="X294" s="180"/>
      <c r="Y294" s="180"/>
      <c r="Z294" s="180"/>
      <c r="AA294" s="140"/>
      <c r="AB294" s="180"/>
      <c r="AD294" s="140"/>
      <c r="AE294" s="180"/>
      <c r="AF294" s="180"/>
      <c r="AG294" s="180"/>
      <c r="AH294" s="180"/>
      <c r="AI294" s="140"/>
      <c r="AJ294" s="180"/>
      <c r="AL294" s="140"/>
      <c r="AM294" s="180"/>
      <c r="AN294" s="180"/>
      <c r="AO294" s="180"/>
      <c r="AP294" s="180"/>
      <c r="AQ294" s="140"/>
      <c r="AR294" s="180"/>
      <c r="AT294" s="140"/>
      <c r="AU294" s="180"/>
      <c r="AV294" s="180"/>
      <c r="AW294" s="180"/>
      <c r="AX294" s="180"/>
      <c r="AY294" s="140"/>
      <c r="AZ294" s="180"/>
    </row>
    <row r="295" spans="22:52" x14ac:dyDescent="0.25">
      <c r="V295" s="140"/>
      <c r="W295" s="180"/>
      <c r="X295" s="180"/>
      <c r="Y295" s="180"/>
      <c r="Z295" s="180"/>
      <c r="AA295" s="140"/>
      <c r="AB295" s="180"/>
      <c r="AD295" s="140"/>
      <c r="AE295" s="180"/>
      <c r="AF295" s="180"/>
      <c r="AG295" s="180"/>
      <c r="AH295" s="180"/>
      <c r="AI295" s="140"/>
      <c r="AJ295" s="180"/>
      <c r="AL295" s="140"/>
      <c r="AM295" s="180"/>
      <c r="AN295" s="180"/>
      <c r="AO295" s="180"/>
      <c r="AP295" s="180"/>
      <c r="AQ295" s="140"/>
      <c r="AR295" s="180"/>
      <c r="AT295" s="140"/>
      <c r="AU295" s="180"/>
      <c r="AV295" s="180"/>
      <c r="AW295" s="180"/>
      <c r="AX295" s="180"/>
      <c r="AY295" s="140"/>
      <c r="AZ295" s="180"/>
    </row>
    <row r="296" spans="22:52" x14ac:dyDescent="0.25">
      <c r="V296" s="140"/>
      <c r="W296" s="180"/>
      <c r="X296" s="180"/>
      <c r="Y296" s="180"/>
      <c r="Z296" s="180"/>
      <c r="AA296" s="140"/>
      <c r="AB296" s="180"/>
      <c r="AD296" s="140"/>
      <c r="AE296" s="180"/>
      <c r="AF296" s="180"/>
      <c r="AG296" s="180"/>
      <c r="AH296" s="180"/>
      <c r="AI296" s="140"/>
      <c r="AJ296" s="180"/>
      <c r="AL296" s="140"/>
      <c r="AM296" s="180"/>
      <c r="AN296" s="180"/>
      <c r="AO296" s="180"/>
      <c r="AP296" s="180"/>
      <c r="AQ296" s="140"/>
      <c r="AR296" s="180"/>
      <c r="AT296" s="140"/>
      <c r="AU296" s="180"/>
      <c r="AV296" s="180"/>
      <c r="AW296" s="180"/>
      <c r="AX296" s="180"/>
      <c r="AY296" s="140"/>
      <c r="AZ296" s="180"/>
    </row>
    <row r="297" spans="22:52" x14ac:dyDescent="0.25">
      <c r="V297" s="140"/>
      <c r="W297" s="180"/>
      <c r="X297" s="180"/>
      <c r="Y297" s="180"/>
      <c r="Z297" s="180"/>
      <c r="AA297" s="140"/>
      <c r="AB297" s="180"/>
      <c r="AD297" s="140"/>
      <c r="AE297" s="180"/>
      <c r="AF297" s="180"/>
      <c r="AG297" s="180"/>
      <c r="AH297" s="180"/>
      <c r="AI297" s="140"/>
      <c r="AJ297" s="180"/>
      <c r="AL297" s="140"/>
      <c r="AM297" s="180"/>
      <c r="AN297" s="180"/>
      <c r="AO297" s="180"/>
      <c r="AP297" s="180"/>
      <c r="AQ297" s="140"/>
      <c r="AR297" s="180"/>
      <c r="AT297" s="140"/>
      <c r="AU297" s="180"/>
      <c r="AV297" s="180"/>
      <c r="AW297" s="180"/>
      <c r="AX297" s="180"/>
      <c r="AY297" s="140"/>
      <c r="AZ297" s="180"/>
    </row>
    <row r="298" spans="22:52" x14ac:dyDescent="0.25">
      <c r="V298" s="140"/>
      <c r="W298" s="180"/>
      <c r="X298" s="180"/>
      <c r="Y298" s="180"/>
      <c r="Z298" s="180"/>
      <c r="AA298" s="140"/>
      <c r="AB298" s="180"/>
      <c r="AD298" s="140"/>
      <c r="AE298" s="180"/>
      <c r="AF298" s="180"/>
      <c r="AG298" s="180"/>
      <c r="AH298" s="180"/>
      <c r="AI298" s="140"/>
      <c r="AJ298" s="180"/>
      <c r="AL298" s="140"/>
      <c r="AM298" s="180"/>
      <c r="AN298" s="180"/>
      <c r="AO298" s="180"/>
      <c r="AP298" s="180"/>
      <c r="AQ298" s="140"/>
      <c r="AR298" s="180"/>
      <c r="AT298" s="140"/>
      <c r="AU298" s="180"/>
      <c r="AV298" s="180"/>
      <c r="AW298" s="180"/>
      <c r="AX298" s="180"/>
      <c r="AY298" s="140"/>
      <c r="AZ298" s="180"/>
    </row>
    <row r="299" spans="22:52" x14ac:dyDescent="0.25">
      <c r="V299" s="140"/>
      <c r="W299" s="180"/>
      <c r="X299" s="180"/>
      <c r="Y299" s="180"/>
      <c r="Z299" s="180"/>
      <c r="AA299" s="140"/>
      <c r="AB299" s="180"/>
      <c r="AD299" s="140"/>
      <c r="AE299" s="180"/>
      <c r="AF299" s="180"/>
      <c r="AG299" s="180"/>
      <c r="AH299" s="180"/>
      <c r="AI299" s="140"/>
      <c r="AJ299" s="180"/>
      <c r="AL299" s="140"/>
      <c r="AM299" s="180"/>
      <c r="AN299" s="180"/>
      <c r="AO299" s="180"/>
      <c r="AP299" s="180"/>
      <c r="AQ299" s="140"/>
      <c r="AR299" s="180"/>
      <c r="AT299" s="140"/>
      <c r="AU299" s="180"/>
      <c r="AV299" s="180"/>
      <c r="AW299" s="180"/>
      <c r="AX299" s="180"/>
      <c r="AY299" s="140"/>
      <c r="AZ299" s="180"/>
    </row>
    <row r="300" spans="22:52" x14ac:dyDescent="0.25">
      <c r="V300" s="140"/>
      <c r="W300" s="180"/>
      <c r="X300" s="180"/>
      <c r="Y300" s="180"/>
      <c r="Z300" s="180"/>
      <c r="AA300" s="140"/>
      <c r="AB300" s="180"/>
      <c r="AD300" s="140"/>
      <c r="AE300" s="180"/>
      <c r="AF300" s="180"/>
      <c r="AG300" s="180"/>
      <c r="AH300" s="180"/>
      <c r="AI300" s="140"/>
      <c r="AJ300" s="180"/>
      <c r="AL300" s="140"/>
      <c r="AM300" s="180"/>
      <c r="AN300" s="180"/>
      <c r="AO300" s="180"/>
      <c r="AP300" s="180"/>
      <c r="AQ300" s="140"/>
      <c r="AR300" s="180"/>
      <c r="AT300" s="140"/>
      <c r="AU300" s="180"/>
      <c r="AV300" s="180"/>
      <c r="AW300" s="180"/>
      <c r="AX300" s="180"/>
      <c r="AY300" s="140"/>
      <c r="AZ300" s="180"/>
    </row>
    <row r="301" spans="22:52" x14ac:dyDescent="0.25">
      <c r="V301" s="140"/>
      <c r="W301" s="180"/>
      <c r="X301" s="180"/>
      <c r="Y301" s="180"/>
      <c r="Z301" s="180"/>
      <c r="AA301" s="140"/>
      <c r="AB301" s="180"/>
      <c r="AD301" s="140"/>
      <c r="AE301" s="180"/>
      <c r="AF301" s="180"/>
      <c r="AG301" s="180"/>
      <c r="AH301" s="180"/>
      <c r="AI301" s="140"/>
      <c r="AJ301" s="180"/>
      <c r="AL301" s="140"/>
      <c r="AM301" s="180"/>
      <c r="AN301" s="180"/>
      <c r="AO301" s="180"/>
      <c r="AP301" s="180"/>
      <c r="AQ301" s="140"/>
      <c r="AR301" s="180"/>
      <c r="AT301" s="140"/>
      <c r="AU301" s="180"/>
      <c r="AV301" s="180"/>
      <c r="AW301" s="180"/>
      <c r="AX301" s="180"/>
      <c r="AY301" s="140"/>
      <c r="AZ301" s="180"/>
    </row>
    <row r="302" spans="22:52" x14ac:dyDescent="0.25">
      <c r="V302" s="140"/>
      <c r="W302" s="180"/>
      <c r="X302" s="180"/>
      <c r="Y302" s="180"/>
      <c r="Z302" s="180"/>
      <c r="AA302" s="140"/>
      <c r="AB302" s="180"/>
      <c r="AD302" s="140"/>
      <c r="AE302" s="180"/>
      <c r="AF302" s="180"/>
      <c r="AG302" s="180"/>
      <c r="AH302" s="180"/>
      <c r="AI302" s="140"/>
      <c r="AJ302" s="180"/>
      <c r="AL302" s="140"/>
      <c r="AM302" s="180"/>
      <c r="AN302" s="180"/>
      <c r="AO302" s="180"/>
      <c r="AP302" s="180"/>
      <c r="AQ302" s="140"/>
      <c r="AR302" s="180"/>
      <c r="AT302" s="140"/>
      <c r="AU302" s="180"/>
      <c r="AV302" s="180"/>
      <c r="AW302" s="180"/>
      <c r="AX302" s="180"/>
      <c r="AY302" s="140"/>
      <c r="AZ302" s="180"/>
    </row>
    <row r="303" spans="22:52" x14ac:dyDescent="0.25">
      <c r="V303" s="140"/>
      <c r="W303" s="180"/>
      <c r="X303" s="180"/>
      <c r="Y303" s="180"/>
      <c r="Z303" s="180"/>
      <c r="AA303" s="140"/>
      <c r="AB303" s="180"/>
      <c r="AD303" s="140"/>
      <c r="AE303" s="180"/>
      <c r="AF303" s="180"/>
      <c r="AG303" s="180"/>
      <c r="AH303" s="180"/>
      <c r="AI303" s="140"/>
      <c r="AJ303" s="180"/>
      <c r="AL303" s="140"/>
      <c r="AM303" s="180"/>
      <c r="AN303" s="180"/>
      <c r="AO303" s="180"/>
      <c r="AP303" s="180"/>
      <c r="AQ303" s="140"/>
      <c r="AR303" s="180"/>
      <c r="AT303" s="140"/>
      <c r="AU303" s="180"/>
      <c r="AV303" s="180"/>
      <c r="AW303" s="180"/>
      <c r="AX303" s="180"/>
      <c r="AY303" s="140"/>
      <c r="AZ303" s="180"/>
    </row>
    <row r="304" spans="22:52" x14ac:dyDescent="0.25">
      <c r="V304" s="140"/>
      <c r="W304" s="180"/>
      <c r="X304" s="180"/>
      <c r="Y304" s="180"/>
      <c r="Z304" s="180"/>
      <c r="AA304" s="140"/>
      <c r="AB304" s="180"/>
      <c r="AD304" s="140"/>
      <c r="AE304" s="180"/>
      <c r="AF304" s="180"/>
      <c r="AG304" s="180"/>
      <c r="AH304" s="180"/>
      <c r="AI304" s="140"/>
      <c r="AJ304" s="180"/>
      <c r="AL304" s="140"/>
      <c r="AM304" s="180"/>
      <c r="AN304" s="180"/>
      <c r="AO304" s="180"/>
      <c r="AP304" s="180"/>
      <c r="AQ304" s="140"/>
      <c r="AR304" s="180"/>
      <c r="AT304" s="140"/>
      <c r="AU304" s="180"/>
      <c r="AV304" s="180"/>
      <c r="AW304" s="180"/>
      <c r="AX304" s="180"/>
      <c r="AY304" s="140"/>
      <c r="AZ304" s="180"/>
    </row>
    <row r="305" spans="22:52" x14ac:dyDescent="0.25">
      <c r="V305" s="140"/>
      <c r="W305" s="180"/>
      <c r="X305" s="180"/>
      <c r="Y305" s="180"/>
      <c r="Z305" s="180"/>
      <c r="AA305" s="140"/>
      <c r="AB305" s="180"/>
      <c r="AD305" s="140"/>
      <c r="AE305" s="180"/>
      <c r="AF305" s="180"/>
      <c r="AG305" s="180"/>
      <c r="AH305" s="180"/>
      <c r="AI305" s="140"/>
      <c r="AJ305" s="180"/>
      <c r="AL305" s="140"/>
      <c r="AM305" s="180"/>
      <c r="AN305" s="180"/>
      <c r="AO305" s="180"/>
      <c r="AP305" s="180"/>
      <c r="AQ305" s="140"/>
      <c r="AR305" s="180"/>
      <c r="AT305" s="140"/>
      <c r="AU305" s="180"/>
      <c r="AV305" s="180"/>
      <c r="AW305" s="180"/>
      <c r="AX305" s="180"/>
      <c r="AY305" s="140"/>
      <c r="AZ305" s="180"/>
    </row>
    <row r="306" spans="22:52" x14ac:dyDescent="0.25">
      <c r="V306" s="140"/>
      <c r="W306" s="180"/>
      <c r="X306" s="180"/>
      <c r="Y306" s="180"/>
      <c r="Z306" s="180"/>
      <c r="AA306" s="140"/>
      <c r="AB306" s="180"/>
      <c r="AD306" s="140"/>
      <c r="AE306" s="180"/>
      <c r="AF306" s="180"/>
      <c r="AG306" s="180"/>
      <c r="AH306" s="180"/>
      <c r="AI306" s="140"/>
      <c r="AJ306" s="180"/>
      <c r="AL306" s="140"/>
      <c r="AM306" s="180"/>
      <c r="AN306" s="180"/>
      <c r="AO306" s="180"/>
      <c r="AP306" s="180"/>
      <c r="AQ306" s="140"/>
      <c r="AR306" s="180"/>
      <c r="AT306" s="140"/>
      <c r="AU306" s="180"/>
      <c r="AV306" s="180"/>
      <c r="AW306" s="180"/>
      <c r="AX306" s="180"/>
      <c r="AY306" s="140"/>
      <c r="AZ306" s="180"/>
    </row>
    <row r="307" spans="22:52" x14ac:dyDescent="0.25">
      <c r="V307" s="140"/>
      <c r="W307" s="180"/>
      <c r="X307" s="180"/>
      <c r="Y307" s="180"/>
      <c r="Z307" s="180"/>
      <c r="AA307" s="140"/>
      <c r="AB307" s="180"/>
      <c r="AD307" s="140"/>
      <c r="AE307" s="180"/>
      <c r="AF307" s="180"/>
      <c r="AG307" s="180"/>
      <c r="AH307" s="180"/>
      <c r="AI307" s="140"/>
      <c r="AJ307" s="180"/>
      <c r="AL307" s="140"/>
      <c r="AM307" s="180"/>
      <c r="AN307" s="180"/>
      <c r="AO307" s="180"/>
      <c r="AP307" s="180"/>
      <c r="AQ307" s="140"/>
      <c r="AR307" s="180"/>
      <c r="AT307" s="140"/>
      <c r="AU307" s="180"/>
      <c r="AV307" s="180"/>
      <c r="AW307" s="180"/>
      <c r="AX307" s="180"/>
      <c r="AY307" s="140"/>
      <c r="AZ307" s="180"/>
    </row>
    <row r="308" spans="22:52" x14ac:dyDescent="0.25">
      <c r="V308" s="140"/>
      <c r="W308" s="180"/>
      <c r="X308" s="180"/>
      <c r="Y308" s="180"/>
      <c r="Z308" s="180"/>
      <c r="AA308" s="140"/>
      <c r="AB308" s="180"/>
      <c r="AD308" s="140"/>
      <c r="AE308" s="180"/>
      <c r="AF308" s="180"/>
      <c r="AG308" s="180"/>
      <c r="AH308" s="180"/>
      <c r="AI308" s="140"/>
      <c r="AJ308" s="180"/>
      <c r="AL308" s="140"/>
      <c r="AM308" s="180"/>
      <c r="AN308" s="180"/>
      <c r="AO308" s="180"/>
      <c r="AP308" s="180"/>
      <c r="AQ308" s="140"/>
      <c r="AR308" s="180"/>
      <c r="AT308" s="140"/>
      <c r="AU308" s="180"/>
      <c r="AV308" s="180"/>
      <c r="AW308" s="180"/>
      <c r="AX308" s="180"/>
      <c r="AY308" s="140"/>
      <c r="AZ308" s="180"/>
    </row>
    <row r="309" spans="22:52" x14ac:dyDescent="0.25">
      <c r="V309" s="140"/>
      <c r="W309" s="180"/>
      <c r="X309" s="180"/>
      <c r="Y309" s="180"/>
      <c r="Z309" s="180"/>
      <c r="AA309" s="140"/>
      <c r="AB309" s="180"/>
      <c r="AD309" s="140"/>
      <c r="AE309" s="180"/>
      <c r="AF309" s="180"/>
      <c r="AG309" s="180"/>
      <c r="AH309" s="180"/>
      <c r="AI309" s="140"/>
      <c r="AJ309" s="180"/>
      <c r="AL309" s="140"/>
      <c r="AM309" s="180"/>
      <c r="AN309" s="180"/>
      <c r="AO309" s="180"/>
      <c r="AP309" s="180"/>
      <c r="AQ309" s="140"/>
      <c r="AR309" s="180"/>
      <c r="AT309" s="140"/>
      <c r="AU309" s="180"/>
      <c r="AV309" s="180"/>
      <c r="AW309" s="180"/>
      <c r="AX309" s="180"/>
      <c r="AY309" s="140"/>
      <c r="AZ309" s="180"/>
    </row>
    <row r="310" spans="22:52" x14ac:dyDescent="0.25">
      <c r="V310" s="140"/>
      <c r="W310" s="180"/>
      <c r="X310" s="180"/>
      <c r="Y310" s="180"/>
      <c r="Z310" s="180"/>
      <c r="AA310" s="140"/>
      <c r="AB310" s="180"/>
      <c r="AD310" s="140"/>
      <c r="AE310" s="180"/>
      <c r="AF310" s="180"/>
      <c r="AG310" s="180"/>
      <c r="AH310" s="180"/>
      <c r="AI310" s="140"/>
      <c r="AJ310" s="180"/>
      <c r="AL310" s="140"/>
      <c r="AM310" s="180"/>
      <c r="AN310" s="180"/>
      <c r="AO310" s="180"/>
      <c r="AP310" s="180"/>
      <c r="AQ310" s="140"/>
      <c r="AR310" s="180"/>
      <c r="AT310" s="140"/>
      <c r="AU310" s="180"/>
      <c r="AV310" s="180"/>
      <c r="AW310" s="180"/>
      <c r="AX310" s="180"/>
      <c r="AY310" s="140"/>
      <c r="AZ310" s="180"/>
    </row>
    <row r="311" spans="22:52" x14ac:dyDescent="0.25">
      <c r="V311" s="140"/>
      <c r="W311" s="180"/>
      <c r="X311" s="180"/>
      <c r="Y311" s="180"/>
      <c r="Z311" s="180"/>
      <c r="AA311" s="140"/>
      <c r="AB311" s="180"/>
      <c r="AD311" s="140"/>
      <c r="AE311" s="180"/>
      <c r="AF311" s="180"/>
      <c r="AG311" s="180"/>
      <c r="AH311" s="180"/>
      <c r="AI311" s="140"/>
      <c r="AJ311" s="180"/>
      <c r="AL311" s="140"/>
      <c r="AM311" s="180"/>
      <c r="AN311" s="180"/>
      <c r="AO311" s="180"/>
      <c r="AP311" s="180"/>
      <c r="AQ311" s="140"/>
      <c r="AR311" s="180"/>
      <c r="AT311" s="140"/>
      <c r="AU311" s="180"/>
      <c r="AV311" s="180"/>
      <c r="AW311" s="180"/>
      <c r="AX311" s="180"/>
      <c r="AY311" s="140"/>
      <c r="AZ311" s="180"/>
    </row>
    <row r="312" spans="22:52" x14ac:dyDescent="0.25">
      <c r="V312" s="140"/>
      <c r="W312" s="180"/>
      <c r="X312" s="180"/>
      <c r="Y312" s="180"/>
      <c r="Z312" s="180"/>
      <c r="AA312" s="140"/>
      <c r="AB312" s="180"/>
      <c r="AD312" s="140"/>
      <c r="AE312" s="180"/>
      <c r="AF312" s="180"/>
      <c r="AG312" s="180"/>
      <c r="AH312" s="180"/>
      <c r="AI312" s="140"/>
      <c r="AJ312" s="180"/>
      <c r="AL312" s="140"/>
      <c r="AM312" s="180"/>
      <c r="AN312" s="180"/>
      <c r="AO312" s="180"/>
      <c r="AP312" s="180"/>
      <c r="AQ312" s="140"/>
      <c r="AR312" s="180"/>
      <c r="AT312" s="140"/>
      <c r="AU312" s="180"/>
      <c r="AV312" s="180"/>
      <c r="AW312" s="180"/>
      <c r="AX312" s="180"/>
      <c r="AY312" s="140"/>
      <c r="AZ312" s="180"/>
    </row>
    <row r="313" spans="22:52" x14ac:dyDescent="0.25">
      <c r="V313" s="140"/>
      <c r="W313" s="180"/>
      <c r="X313" s="180"/>
      <c r="Y313" s="180"/>
      <c r="Z313" s="180"/>
      <c r="AA313" s="140"/>
      <c r="AB313" s="180"/>
      <c r="AD313" s="140"/>
      <c r="AE313" s="180"/>
      <c r="AF313" s="180"/>
      <c r="AG313" s="180"/>
      <c r="AH313" s="180"/>
      <c r="AI313" s="140"/>
      <c r="AJ313" s="180"/>
      <c r="AL313" s="140"/>
      <c r="AM313" s="180"/>
      <c r="AN313" s="180"/>
      <c r="AO313" s="180"/>
      <c r="AP313" s="180"/>
      <c r="AQ313" s="140"/>
      <c r="AR313" s="180"/>
      <c r="AT313" s="140"/>
      <c r="AU313" s="180"/>
      <c r="AV313" s="180"/>
      <c r="AW313" s="180"/>
      <c r="AX313" s="180"/>
      <c r="AY313" s="140"/>
      <c r="AZ313" s="180"/>
    </row>
    <row r="314" spans="22:52" x14ac:dyDescent="0.25">
      <c r="V314" s="140"/>
      <c r="W314" s="180"/>
      <c r="X314" s="180"/>
      <c r="Y314" s="180"/>
      <c r="Z314" s="180"/>
      <c r="AA314" s="140"/>
      <c r="AB314" s="180"/>
      <c r="AD314" s="140"/>
      <c r="AE314" s="180"/>
      <c r="AF314" s="180"/>
      <c r="AG314" s="180"/>
      <c r="AH314" s="180"/>
      <c r="AI314" s="140"/>
      <c r="AJ314" s="180"/>
      <c r="AL314" s="140"/>
      <c r="AM314" s="180"/>
      <c r="AN314" s="180"/>
      <c r="AO314" s="180"/>
      <c r="AP314" s="180"/>
      <c r="AQ314" s="140"/>
      <c r="AR314" s="180"/>
      <c r="AT314" s="140"/>
      <c r="AU314" s="180"/>
      <c r="AV314" s="180"/>
      <c r="AW314" s="180"/>
      <c r="AX314" s="180"/>
      <c r="AY314" s="140"/>
      <c r="AZ314" s="180"/>
    </row>
    <row r="315" spans="22:52" x14ac:dyDescent="0.25">
      <c r="V315" s="140"/>
      <c r="W315" s="180"/>
      <c r="X315" s="180"/>
      <c r="Y315" s="180"/>
      <c r="Z315" s="180"/>
      <c r="AA315" s="140"/>
      <c r="AB315" s="180"/>
      <c r="AD315" s="140"/>
      <c r="AE315" s="180"/>
      <c r="AF315" s="180"/>
      <c r="AG315" s="180"/>
      <c r="AH315" s="180"/>
      <c r="AI315" s="140"/>
      <c r="AJ315" s="180"/>
      <c r="AL315" s="140"/>
      <c r="AM315" s="180"/>
      <c r="AN315" s="180"/>
      <c r="AO315" s="180"/>
      <c r="AP315" s="180"/>
      <c r="AQ315" s="140"/>
      <c r="AR315" s="180"/>
      <c r="AT315" s="140"/>
      <c r="AU315" s="180"/>
      <c r="AV315" s="180"/>
      <c r="AW315" s="180"/>
      <c r="AX315" s="180"/>
      <c r="AY315" s="140"/>
      <c r="AZ315" s="180"/>
    </row>
    <row r="316" spans="22:52" x14ac:dyDescent="0.25">
      <c r="V316" s="140"/>
      <c r="W316" s="180"/>
      <c r="X316" s="180"/>
      <c r="Y316" s="180"/>
      <c r="Z316" s="180"/>
      <c r="AA316" s="140"/>
      <c r="AB316" s="180"/>
      <c r="AD316" s="140"/>
      <c r="AE316" s="180"/>
      <c r="AF316" s="180"/>
      <c r="AG316" s="180"/>
      <c r="AH316" s="180"/>
      <c r="AI316" s="140"/>
      <c r="AJ316" s="180"/>
      <c r="AL316" s="140"/>
      <c r="AM316" s="180"/>
      <c r="AN316" s="180"/>
      <c r="AO316" s="180"/>
      <c r="AP316" s="180"/>
      <c r="AQ316" s="140"/>
      <c r="AR316" s="180"/>
      <c r="AT316" s="140"/>
      <c r="AU316" s="180"/>
      <c r="AV316" s="180"/>
      <c r="AW316" s="180"/>
      <c r="AX316" s="180"/>
      <c r="AY316" s="140"/>
      <c r="AZ316" s="180"/>
    </row>
    <row r="317" spans="22:52" x14ac:dyDescent="0.25">
      <c r="V317" s="140"/>
      <c r="W317" s="180"/>
      <c r="X317" s="180"/>
      <c r="Y317" s="180"/>
      <c r="Z317" s="180"/>
      <c r="AA317" s="140"/>
      <c r="AB317" s="180"/>
      <c r="AD317" s="140"/>
      <c r="AE317" s="180"/>
      <c r="AF317" s="180"/>
      <c r="AG317" s="180"/>
      <c r="AH317" s="180"/>
      <c r="AI317" s="140"/>
      <c r="AJ317" s="180"/>
      <c r="AL317" s="140"/>
      <c r="AM317" s="180"/>
      <c r="AN317" s="180"/>
      <c r="AO317" s="180"/>
      <c r="AP317" s="180"/>
      <c r="AQ317" s="140"/>
      <c r="AR317" s="180"/>
      <c r="AT317" s="140"/>
      <c r="AU317" s="180"/>
      <c r="AV317" s="180"/>
      <c r="AW317" s="180"/>
      <c r="AX317" s="180"/>
      <c r="AY317" s="140"/>
      <c r="AZ317" s="180"/>
    </row>
    <row r="318" spans="22:52" x14ac:dyDescent="0.25">
      <c r="V318" s="140"/>
      <c r="W318" s="180"/>
      <c r="X318" s="180"/>
      <c r="Y318" s="180"/>
      <c r="Z318" s="180"/>
      <c r="AA318" s="140"/>
      <c r="AB318" s="180"/>
      <c r="AD318" s="140"/>
      <c r="AE318" s="180"/>
      <c r="AF318" s="180"/>
      <c r="AG318" s="180"/>
      <c r="AH318" s="180"/>
      <c r="AI318" s="140"/>
      <c r="AJ318" s="180"/>
      <c r="AL318" s="140"/>
      <c r="AM318" s="180"/>
      <c r="AN318" s="180"/>
      <c r="AO318" s="180"/>
      <c r="AP318" s="180"/>
      <c r="AQ318" s="140"/>
      <c r="AR318" s="180"/>
      <c r="AT318" s="140"/>
      <c r="AU318" s="180"/>
      <c r="AV318" s="180"/>
      <c r="AW318" s="180"/>
      <c r="AX318" s="180"/>
      <c r="AY318" s="140"/>
      <c r="AZ318" s="180"/>
    </row>
    <row r="319" spans="22:52" x14ac:dyDescent="0.25">
      <c r="V319" s="140"/>
      <c r="W319" s="180"/>
      <c r="X319" s="180"/>
      <c r="Y319" s="180"/>
      <c r="Z319" s="180"/>
      <c r="AA319" s="140"/>
      <c r="AB319" s="180"/>
      <c r="AD319" s="140"/>
      <c r="AE319" s="180"/>
      <c r="AF319" s="180"/>
      <c r="AG319" s="180"/>
      <c r="AH319" s="180"/>
      <c r="AI319" s="140"/>
      <c r="AJ319" s="180"/>
      <c r="AL319" s="140"/>
      <c r="AM319" s="180"/>
      <c r="AN319" s="180"/>
      <c r="AO319" s="180"/>
      <c r="AP319" s="180"/>
      <c r="AQ319" s="140"/>
      <c r="AR319" s="180"/>
      <c r="AT319" s="140"/>
      <c r="AU319" s="180"/>
      <c r="AV319" s="180"/>
      <c r="AW319" s="180"/>
      <c r="AX319" s="180"/>
      <c r="AY319" s="140"/>
      <c r="AZ319" s="180"/>
    </row>
    <row r="320" spans="22:52" x14ac:dyDescent="0.25">
      <c r="V320" s="140"/>
      <c r="W320" s="180"/>
      <c r="X320" s="180"/>
      <c r="Y320" s="180"/>
      <c r="Z320" s="180"/>
      <c r="AA320" s="140"/>
      <c r="AB320" s="180"/>
      <c r="AD320" s="140"/>
      <c r="AE320" s="180"/>
      <c r="AF320" s="180"/>
      <c r="AG320" s="180"/>
      <c r="AH320" s="180"/>
      <c r="AI320" s="140"/>
      <c r="AJ320" s="180"/>
      <c r="AL320" s="140"/>
      <c r="AM320" s="180"/>
      <c r="AN320" s="180"/>
      <c r="AO320" s="180"/>
      <c r="AP320" s="180"/>
      <c r="AQ320" s="140"/>
      <c r="AR320" s="180"/>
      <c r="AT320" s="140"/>
      <c r="AU320" s="180"/>
      <c r="AV320" s="180"/>
      <c r="AW320" s="180"/>
      <c r="AX320" s="180"/>
      <c r="AY320" s="140"/>
      <c r="AZ320" s="180"/>
    </row>
    <row r="321" spans="22:52" x14ac:dyDescent="0.25">
      <c r="V321" s="140"/>
      <c r="W321" s="180"/>
      <c r="X321" s="180"/>
      <c r="Y321" s="180"/>
      <c r="Z321" s="180"/>
      <c r="AA321" s="140"/>
      <c r="AB321" s="180"/>
      <c r="AD321" s="140"/>
      <c r="AE321" s="180"/>
      <c r="AF321" s="180"/>
      <c r="AG321" s="180"/>
      <c r="AH321" s="180"/>
      <c r="AI321" s="140"/>
      <c r="AJ321" s="180"/>
      <c r="AL321" s="140"/>
      <c r="AM321" s="180"/>
      <c r="AN321" s="180"/>
      <c r="AO321" s="180"/>
      <c r="AP321" s="180"/>
      <c r="AQ321" s="140"/>
      <c r="AR321" s="180"/>
      <c r="AT321" s="140"/>
      <c r="AU321" s="180"/>
      <c r="AV321" s="180"/>
      <c r="AW321" s="180"/>
      <c r="AX321" s="180"/>
      <c r="AY321" s="140"/>
      <c r="AZ321" s="180"/>
    </row>
    <row r="322" spans="22:52" x14ac:dyDescent="0.25">
      <c r="V322" s="140"/>
      <c r="W322" s="180"/>
      <c r="X322" s="180"/>
      <c r="Y322" s="180"/>
      <c r="Z322" s="180"/>
      <c r="AA322" s="140"/>
      <c r="AB322" s="180"/>
      <c r="AD322" s="140"/>
      <c r="AE322" s="180"/>
      <c r="AF322" s="180"/>
      <c r="AG322" s="180"/>
      <c r="AH322" s="180"/>
      <c r="AI322" s="140"/>
      <c r="AJ322" s="180"/>
      <c r="AL322" s="140"/>
      <c r="AM322" s="180"/>
      <c r="AN322" s="180"/>
      <c r="AO322" s="180"/>
      <c r="AP322" s="180"/>
      <c r="AQ322" s="140"/>
      <c r="AR322" s="180"/>
      <c r="AT322" s="140"/>
      <c r="AU322" s="180"/>
      <c r="AV322" s="180"/>
      <c r="AW322" s="180"/>
      <c r="AX322" s="180"/>
      <c r="AY322" s="140"/>
      <c r="AZ322" s="180"/>
    </row>
    <row r="323" spans="22:52" x14ac:dyDescent="0.25">
      <c r="V323" s="140"/>
      <c r="W323" s="180"/>
      <c r="X323" s="180"/>
      <c r="Y323" s="180"/>
      <c r="Z323" s="180"/>
      <c r="AA323" s="140"/>
      <c r="AB323" s="180"/>
      <c r="AD323" s="140"/>
      <c r="AE323" s="180"/>
      <c r="AF323" s="180"/>
      <c r="AG323" s="180"/>
      <c r="AH323" s="180"/>
      <c r="AI323" s="140"/>
      <c r="AJ323" s="180"/>
      <c r="AL323" s="140"/>
      <c r="AM323" s="180"/>
      <c r="AN323" s="180"/>
      <c r="AO323" s="180"/>
      <c r="AP323" s="180"/>
      <c r="AQ323" s="140"/>
      <c r="AR323" s="180"/>
      <c r="AT323" s="140"/>
      <c r="AU323" s="180"/>
      <c r="AV323" s="180"/>
      <c r="AW323" s="180"/>
      <c r="AX323" s="180"/>
      <c r="AY323" s="140"/>
      <c r="AZ323" s="180"/>
    </row>
    <row r="324" spans="22:52" x14ac:dyDescent="0.25">
      <c r="V324" s="140"/>
      <c r="W324" s="180"/>
      <c r="X324" s="180"/>
      <c r="Y324" s="180"/>
      <c r="Z324" s="180"/>
      <c r="AA324" s="140"/>
      <c r="AB324" s="180"/>
      <c r="AD324" s="140"/>
      <c r="AE324" s="180"/>
      <c r="AF324" s="180"/>
      <c r="AG324" s="180"/>
      <c r="AH324" s="180"/>
      <c r="AI324" s="140"/>
      <c r="AJ324" s="180"/>
      <c r="AL324" s="140"/>
      <c r="AM324" s="180"/>
      <c r="AN324" s="180"/>
      <c r="AO324" s="180"/>
      <c r="AP324" s="180"/>
      <c r="AQ324" s="140"/>
      <c r="AR324" s="180"/>
      <c r="AT324" s="140"/>
      <c r="AU324" s="180"/>
      <c r="AV324" s="180"/>
      <c r="AW324" s="180"/>
      <c r="AX324" s="180"/>
      <c r="AY324" s="140"/>
      <c r="AZ324" s="180"/>
    </row>
    <row r="325" spans="22:52" x14ac:dyDescent="0.25">
      <c r="V325" s="140"/>
      <c r="W325" s="180"/>
      <c r="X325" s="180"/>
      <c r="Y325" s="180"/>
      <c r="Z325" s="180"/>
      <c r="AA325" s="140"/>
      <c r="AB325" s="180"/>
      <c r="AD325" s="140"/>
      <c r="AE325" s="180"/>
      <c r="AF325" s="180"/>
      <c r="AG325" s="180"/>
      <c r="AH325" s="180"/>
      <c r="AI325" s="140"/>
      <c r="AJ325" s="180"/>
      <c r="AL325" s="140"/>
      <c r="AM325" s="180"/>
      <c r="AN325" s="180"/>
      <c r="AO325" s="180"/>
      <c r="AP325" s="180"/>
      <c r="AQ325" s="140"/>
      <c r="AR325" s="180"/>
      <c r="AT325" s="140"/>
      <c r="AU325" s="180"/>
      <c r="AV325" s="180"/>
      <c r="AW325" s="180"/>
      <c r="AX325" s="180"/>
      <c r="AY325" s="140"/>
      <c r="AZ325" s="180"/>
    </row>
    <row r="326" spans="22:52" x14ac:dyDescent="0.25">
      <c r="V326" s="140"/>
      <c r="W326" s="180"/>
      <c r="X326" s="180"/>
      <c r="Y326" s="180"/>
      <c r="Z326" s="180"/>
      <c r="AA326" s="140"/>
      <c r="AB326" s="180"/>
      <c r="AD326" s="140"/>
      <c r="AE326" s="180"/>
      <c r="AF326" s="180"/>
      <c r="AG326" s="180"/>
      <c r="AH326" s="180"/>
      <c r="AI326" s="140"/>
      <c r="AJ326" s="180"/>
      <c r="AL326" s="140"/>
      <c r="AM326" s="180"/>
      <c r="AN326" s="180"/>
      <c r="AO326" s="180"/>
      <c r="AP326" s="180"/>
      <c r="AQ326" s="140"/>
      <c r="AR326" s="180"/>
      <c r="AT326" s="140"/>
      <c r="AU326" s="180"/>
      <c r="AV326" s="180"/>
      <c r="AW326" s="180"/>
      <c r="AX326" s="180"/>
      <c r="AY326" s="140"/>
      <c r="AZ326" s="180"/>
    </row>
    <row r="327" spans="22:52" x14ac:dyDescent="0.25">
      <c r="V327" s="140"/>
      <c r="W327" s="180"/>
      <c r="X327" s="180"/>
      <c r="Y327" s="180"/>
      <c r="Z327" s="180"/>
      <c r="AA327" s="140"/>
      <c r="AB327" s="180"/>
      <c r="AD327" s="140"/>
      <c r="AE327" s="180"/>
      <c r="AF327" s="180"/>
      <c r="AG327" s="180"/>
      <c r="AH327" s="180"/>
      <c r="AI327" s="140"/>
      <c r="AJ327" s="180"/>
      <c r="AL327" s="140"/>
      <c r="AM327" s="180"/>
      <c r="AN327" s="180"/>
      <c r="AO327" s="180"/>
      <c r="AP327" s="180"/>
      <c r="AQ327" s="140"/>
      <c r="AR327" s="180"/>
      <c r="AT327" s="140"/>
      <c r="AU327" s="180"/>
      <c r="AV327" s="180"/>
      <c r="AW327" s="180"/>
      <c r="AX327" s="180"/>
      <c r="AY327" s="140"/>
      <c r="AZ327" s="180"/>
    </row>
    <row r="328" spans="22:52" x14ac:dyDescent="0.25">
      <c r="V328" s="140"/>
      <c r="W328" s="180"/>
      <c r="X328" s="180"/>
      <c r="Y328" s="180"/>
      <c r="Z328" s="180"/>
      <c r="AA328" s="140"/>
      <c r="AB328" s="180"/>
      <c r="AD328" s="140"/>
      <c r="AE328" s="180"/>
      <c r="AF328" s="180"/>
      <c r="AG328" s="180"/>
      <c r="AH328" s="180"/>
      <c r="AI328" s="140"/>
      <c r="AJ328" s="180"/>
      <c r="AL328" s="140"/>
      <c r="AM328" s="180"/>
      <c r="AN328" s="180"/>
      <c r="AO328" s="180"/>
      <c r="AP328" s="180"/>
      <c r="AQ328" s="140"/>
      <c r="AR328" s="180"/>
      <c r="AT328" s="140"/>
      <c r="AU328" s="180"/>
      <c r="AV328" s="180"/>
      <c r="AW328" s="180"/>
      <c r="AX328" s="180"/>
      <c r="AY328" s="140"/>
      <c r="AZ328" s="180"/>
    </row>
    <row r="329" spans="22:52" x14ac:dyDescent="0.25">
      <c r="V329" s="140"/>
      <c r="W329" s="180"/>
      <c r="X329" s="180"/>
      <c r="Y329" s="180"/>
      <c r="Z329" s="180"/>
      <c r="AA329" s="140"/>
      <c r="AB329" s="180"/>
      <c r="AD329" s="140"/>
      <c r="AE329" s="180"/>
      <c r="AF329" s="180"/>
      <c r="AG329" s="180"/>
      <c r="AH329" s="180"/>
      <c r="AI329" s="140"/>
      <c r="AJ329" s="180"/>
      <c r="AL329" s="140"/>
      <c r="AM329" s="180"/>
      <c r="AN329" s="180"/>
      <c r="AO329" s="180"/>
      <c r="AP329" s="180"/>
      <c r="AQ329" s="140"/>
      <c r="AR329" s="180"/>
      <c r="AT329" s="140"/>
      <c r="AU329" s="180"/>
      <c r="AV329" s="180"/>
      <c r="AW329" s="180"/>
      <c r="AX329" s="180"/>
      <c r="AY329" s="140"/>
      <c r="AZ329" s="180"/>
    </row>
    <row r="330" spans="22:52" x14ac:dyDescent="0.25">
      <c r="V330" s="140"/>
      <c r="W330" s="180"/>
      <c r="X330" s="180"/>
      <c r="Y330" s="180"/>
      <c r="Z330" s="180"/>
      <c r="AA330" s="140"/>
      <c r="AB330" s="180"/>
      <c r="AD330" s="140"/>
      <c r="AE330" s="180"/>
      <c r="AF330" s="180"/>
      <c r="AG330" s="180"/>
      <c r="AH330" s="180"/>
      <c r="AI330" s="140"/>
      <c r="AJ330" s="180"/>
      <c r="AL330" s="140"/>
      <c r="AM330" s="180"/>
      <c r="AN330" s="180"/>
      <c r="AO330" s="180"/>
      <c r="AP330" s="180"/>
      <c r="AQ330" s="140"/>
      <c r="AR330" s="180"/>
      <c r="AT330" s="140"/>
      <c r="AU330" s="180"/>
      <c r="AV330" s="180"/>
      <c r="AW330" s="180"/>
      <c r="AX330" s="180"/>
      <c r="AY330" s="140"/>
      <c r="AZ330" s="180"/>
    </row>
    <row r="331" spans="22:52" x14ac:dyDescent="0.25">
      <c r="V331" s="140"/>
      <c r="W331" s="180"/>
      <c r="X331" s="180"/>
      <c r="Y331" s="180"/>
      <c r="Z331" s="180"/>
      <c r="AA331" s="140"/>
      <c r="AB331" s="180"/>
      <c r="AD331" s="140"/>
      <c r="AE331" s="180"/>
      <c r="AF331" s="180"/>
      <c r="AG331" s="180"/>
      <c r="AH331" s="180"/>
      <c r="AI331" s="140"/>
      <c r="AJ331" s="180"/>
      <c r="AL331" s="140"/>
      <c r="AM331" s="180"/>
      <c r="AN331" s="180"/>
      <c r="AO331" s="180"/>
      <c r="AP331" s="180"/>
      <c r="AQ331" s="140"/>
      <c r="AR331" s="180"/>
      <c r="AT331" s="140"/>
      <c r="AU331" s="180"/>
      <c r="AV331" s="180"/>
      <c r="AW331" s="180"/>
      <c r="AX331" s="180"/>
      <c r="AY331" s="140"/>
      <c r="AZ331" s="180"/>
    </row>
    <row r="332" spans="22:52" x14ac:dyDescent="0.25">
      <c r="V332" s="140"/>
      <c r="W332" s="180"/>
      <c r="X332" s="180"/>
      <c r="Y332" s="180"/>
      <c r="Z332" s="180"/>
      <c r="AA332" s="140"/>
      <c r="AB332" s="180"/>
      <c r="AD332" s="140"/>
      <c r="AE332" s="180"/>
      <c r="AF332" s="180"/>
      <c r="AG332" s="180"/>
      <c r="AH332" s="180"/>
      <c r="AI332" s="140"/>
      <c r="AJ332" s="180"/>
      <c r="AL332" s="140"/>
      <c r="AM332" s="180"/>
      <c r="AN332" s="180"/>
      <c r="AO332" s="180"/>
      <c r="AP332" s="180"/>
      <c r="AQ332" s="140"/>
      <c r="AR332" s="180"/>
      <c r="AT332" s="140"/>
      <c r="AU332" s="180"/>
      <c r="AV332" s="180"/>
      <c r="AW332" s="180"/>
      <c r="AX332" s="180"/>
      <c r="AY332" s="140"/>
      <c r="AZ332" s="180"/>
    </row>
    <row r="333" spans="22:52" x14ac:dyDescent="0.25">
      <c r="V333" s="140"/>
      <c r="W333" s="180"/>
      <c r="X333" s="180"/>
      <c r="Y333" s="180"/>
      <c r="Z333" s="180"/>
      <c r="AA333" s="140"/>
      <c r="AB333" s="180"/>
      <c r="AD333" s="140"/>
      <c r="AE333" s="180"/>
      <c r="AF333" s="180"/>
      <c r="AG333" s="180"/>
      <c r="AH333" s="180"/>
      <c r="AI333" s="140"/>
      <c r="AJ333" s="180"/>
      <c r="AL333" s="140"/>
      <c r="AM333" s="180"/>
      <c r="AN333" s="180"/>
      <c r="AO333" s="180"/>
      <c r="AP333" s="180"/>
      <c r="AQ333" s="140"/>
      <c r="AR333" s="180"/>
      <c r="AT333" s="140"/>
      <c r="AU333" s="180"/>
      <c r="AV333" s="180"/>
      <c r="AW333" s="180"/>
      <c r="AX333" s="180"/>
      <c r="AY333" s="140"/>
      <c r="AZ333" s="180"/>
    </row>
    <row r="334" spans="22:52" x14ac:dyDescent="0.25">
      <c r="V334" s="140"/>
      <c r="W334" s="180"/>
      <c r="X334" s="180"/>
      <c r="Y334" s="180"/>
      <c r="Z334" s="180"/>
      <c r="AA334" s="140"/>
      <c r="AB334" s="180"/>
      <c r="AD334" s="140"/>
      <c r="AE334" s="180"/>
      <c r="AF334" s="180"/>
      <c r="AG334" s="180"/>
      <c r="AH334" s="180"/>
      <c r="AI334" s="140"/>
      <c r="AJ334" s="180"/>
      <c r="AL334" s="140"/>
      <c r="AM334" s="180"/>
      <c r="AN334" s="180"/>
      <c r="AO334" s="180"/>
      <c r="AP334" s="180"/>
      <c r="AQ334" s="140"/>
      <c r="AR334" s="180"/>
      <c r="AT334" s="140"/>
      <c r="AU334" s="180"/>
      <c r="AV334" s="180"/>
      <c r="AW334" s="180"/>
      <c r="AX334" s="180"/>
      <c r="AY334" s="140"/>
      <c r="AZ334" s="180"/>
    </row>
    <row r="335" spans="22:52" x14ac:dyDescent="0.25">
      <c r="V335" s="140"/>
      <c r="W335" s="180"/>
      <c r="X335" s="180"/>
      <c r="Y335" s="180"/>
      <c r="Z335" s="180"/>
      <c r="AA335" s="140"/>
      <c r="AB335" s="180"/>
      <c r="AD335" s="140"/>
      <c r="AE335" s="180"/>
      <c r="AF335" s="180"/>
      <c r="AG335" s="180"/>
      <c r="AH335" s="180"/>
      <c r="AI335" s="140"/>
      <c r="AJ335" s="180"/>
      <c r="AL335" s="140"/>
      <c r="AM335" s="180"/>
      <c r="AN335" s="180"/>
      <c r="AO335" s="180"/>
      <c r="AP335" s="180"/>
      <c r="AQ335" s="140"/>
      <c r="AR335" s="180"/>
      <c r="AT335" s="140"/>
      <c r="AU335" s="180"/>
      <c r="AV335" s="180"/>
      <c r="AW335" s="180"/>
      <c r="AX335" s="180"/>
      <c r="AY335" s="140"/>
      <c r="AZ335" s="180"/>
    </row>
    <row r="336" spans="22:52" x14ac:dyDescent="0.25">
      <c r="V336" s="140"/>
      <c r="W336" s="180"/>
      <c r="X336" s="180"/>
      <c r="Y336" s="180"/>
      <c r="Z336" s="180"/>
      <c r="AA336" s="140"/>
      <c r="AB336" s="180"/>
      <c r="AD336" s="140"/>
      <c r="AE336" s="180"/>
      <c r="AF336" s="180"/>
      <c r="AG336" s="180"/>
      <c r="AH336" s="180"/>
      <c r="AI336" s="140"/>
      <c r="AJ336" s="180"/>
      <c r="AL336" s="140"/>
      <c r="AM336" s="180"/>
      <c r="AN336" s="180"/>
      <c r="AO336" s="180"/>
      <c r="AP336" s="180"/>
      <c r="AQ336" s="140"/>
      <c r="AR336" s="180"/>
      <c r="AT336" s="140"/>
      <c r="AU336" s="180"/>
      <c r="AV336" s="180"/>
      <c r="AW336" s="180"/>
      <c r="AX336" s="180"/>
      <c r="AY336" s="140"/>
      <c r="AZ336" s="180"/>
    </row>
    <row r="337" spans="22:52" x14ac:dyDescent="0.25">
      <c r="V337" s="140"/>
      <c r="W337" s="180"/>
      <c r="X337" s="180"/>
      <c r="Y337" s="180"/>
      <c r="Z337" s="180"/>
      <c r="AA337" s="140"/>
      <c r="AB337" s="180"/>
      <c r="AD337" s="140"/>
      <c r="AE337" s="180"/>
      <c r="AF337" s="180"/>
      <c r="AG337" s="180"/>
      <c r="AH337" s="180"/>
      <c r="AI337" s="140"/>
      <c r="AJ337" s="180"/>
      <c r="AL337" s="140"/>
      <c r="AM337" s="180"/>
      <c r="AN337" s="180"/>
      <c r="AO337" s="180"/>
      <c r="AP337" s="180"/>
      <c r="AQ337" s="140"/>
      <c r="AR337" s="180"/>
      <c r="AT337" s="140"/>
      <c r="AU337" s="180"/>
      <c r="AV337" s="180"/>
      <c r="AW337" s="180"/>
      <c r="AX337" s="180"/>
      <c r="AY337" s="140"/>
      <c r="AZ337" s="180"/>
    </row>
    <row r="338" spans="22:52" x14ac:dyDescent="0.25">
      <c r="V338" s="140"/>
      <c r="W338" s="180"/>
      <c r="X338" s="180"/>
      <c r="Y338" s="180"/>
      <c r="Z338" s="180"/>
      <c r="AA338" s="140"/>
      <c r="AB338" s="180"/>
      <c r="AD338" s="140"/>
      <c r="AE338" s="180"/>
      <c r="AF338" s="180"/>
      <c r="AG338" s="180"/>
      <c r="AH338" s="180"/>
      <c r="AI338" s="140"/>
      <c r="AJ338" s="180"/>
      <c r="AL338" s="140"/>
      <c r="AM338" s="180"/>
      <c r="AN338" s="180"/>
      <c r="AO338" s="180"/>
      <c r="AP338" s="180"/>
      <c r="AQ338" s="140"/>
      <c r="AR338" s="180"/>
      <c r="AT338" s="140"/>
      <c r="AU338" s="180"/>
      <c r="AV338" s="180"/>
      <c r="AW338" s="180"/>
      <c r="AX338" s="180"/>
      <c r="AY338" s="140"/>
      <c r="AZ338" s="180"/>
    </row>
    <row r="339" spans="22:52" x14ac:dyDescent="0.25">
      <c r="V339" s="140"/>
      <c r="W339" s="180"/>
      <c r="X339" s="180"/>
      <c r="Y339" s="180"/>
      <c r="Z339" s="180"/>
      <c r="AA339" s="140"/>
      <c r="AB339" s="180"/>
      <c r="AD339" s="140"/>
      <c r="AE339" s="180"/>
      <c r="AF339" s="180"/>
      <c r="AG339" s="180"/>
      <c r="AH339" s="180"/>
      <c r="AI339" s="140"/>
      <c r="AJ339" s="180"/>
      <c r="AL339" s="140"/>
      <c r="AM339" s="180"/>
      <c r="AN339" s="180"/>
      <c r="AO339" s="180"/>
      <c r="AP339" s="180"/>
      <c r="AQ339" s="140"/>
      <c r="AR339" s="180"/>
      <c r="AT339" s="140"/>
      <c r="AU339" s="180"/>
      <c r="AV339" s="180"/>
      <c r="AW339" s="180"/>
      <c r="AX339" s="180"/>
      <c r="AY339" s="140"/>
      <c r="AZ339" s="180"/>
    </row>
    <row r="340" spans="22:52" x14ac:dyDescent="0.25">
      <c r="V340" s="140"/>
      <c r="W340" s="180"/>
      <c r="X340" s="180"/>
      <c r="Y340" s="180"/>
      <c r="Z340" s="180"/>
      <c r="AA340" s="140"/>
      <c r="AB340" s="180"/>
      <c r="AD340" s="140"/>
      <c r="AE340" s="180"/>
      <c r="AF340" s="180"/>
      <c r="AG340" s="180"/>
      <c r="AH340" s="180"/>
      <c r="AI340" s="140"/>
      <c r="AJ340" s="180"/>
      <c r="AL340" s="140"/>
      <c r="AM340" s="180"/>
      <c r="AN340" s="180"/>
      <c r="AO340" s="180"/>
      <c r="AP340" s="180"/>
      <c r="AQ340" s="140"/>
      <c r="AR340" s="180"/>
      <c r="AT340" s="140"/>
      <c r="AU340" s="180"/>
      <c r="AV340" s="180"/>
      <c r="AW340" s="180"/>
      <c r="AX340" s="180"/>
      <c r="AY340" s="140"/>
      <c r="AZ340" s="180"/>
    </row>
    <row r="341" spans="22:52" x14ac:dyDescent="0.25">
      <c r="V341" s="140"/>
      <c r="W341" s="180"/>
      <c r="X341" s="180"/>
      <c r="Y341" s="180"/>
      <c r="Z341" s="180"/>
      <c r="AA341" s="140"/>
      <c r="AB341" s="180"/>
      <c r="AD341" s="140"/>
      <c r="AE341" s="180"/>
      <c r="AF341" s="180"/>
      <c r="AG341" s="180"/>
      <c r="AH341" s="180"/>
      <c r="AI341" s="140"/>
      <c r="AJ341" s="180"/>
      <c r="AL341" s="140"/>
      <c r="AM341" s="180"/>
      <c r="AN341" s="180"/>
      <c r="AO341" s="180"/>
      <c r="AP341" s="180"/>
      <c r="AQ341" s="140"/>
      <c r="AR341" s="180"/>
      <c r="AT341" s="140"/>
      <c r="AU341" s="180"/>
      <c r="AV341" s="180"/>
      <c r="AW341" s="180"/>
      <c r="AX341" s="180"/>
      <c r="AY341" s="140"/>
      <c r="AZ341" s="180"/>
    </row>
    <row r="342" spans="22:52" x14ac:dyDescent="0.25">
      <c r="V342" s="140"/>
      <c r="W342" s="180"/>
      <c r="X342" s="180"/>
      <c r="Y342" s="180"/>
      <c r="Z342" s="180"/>
      <c r="AA342" s="140"/>
      <c r="AB342" s="180"/>
      <c r="AD342" s="140"/>
      <c r="AE342" s="180"/>
      <c r="AF342" s="180"/>
      <c r="AG342" s="180"/>
      <c r="AH342" s="180"/>
      <c r="AI342" s="140"/>
      <c r="AJ342" s="180"/>
      <c r="AL342" s="140"/>
      <c r="AM342" s="180"/>
      <c r="AN342" s="180"/>
      <c r="AO342" s="180"/>
      <c r="AP342" s="180"/>
      <c r="AQ342" s="140"/>
      <c r="AR342" s="180"/>
      <c r="AT342" s="140"/>
      <c r="AU342" s="180"/>
      <c r="AV342" s="180"/>
      <c r="AW342" s="180"/>
      <c r="AX342" s="180"/>
      <c r="AY342" s="140"/>
      <c r="AZ342" s="180"/>
    </row>
    <row r="343" spans="22:52" x14ac:dyDescent="0.25">
      <c r="V343" s="140"/>
      <c r="W343" s="180"/>
      <c r="X343" s="180"/>
      <c r="Y343" s="180"/>
      <c r="Z343" s="180"/>
      <c r="AA343" s="140"/>
      <c r="AB343" s="180"/>
      <c r="AD343" s="140"/>
      <c r="AE343" s="180"/>
      <c r="AF343" s="180"/>
      <c r="AG343" s="180"/>
      <c r="AH343" s="180"/>
      <c r="AI343" s="140"/>
      <c r="AJ343" s="180"/>
      <c r="AL343" s="140"/>
      <c r="AM343" s="180"/>
      <c r="AN343" s="180"/>
      <c r="AO343" s="180"/>
      <c r="AP343" s="180"/>
      <c r="AQ343" s="140"/>
      <c r="AR343" s="180"/>
      <c r="AT343" s="140"/>
      <c r="AU343" s="180"/>
      <c r="AV343" s="180"/>
      <c r="AW343" s="180"/>
      <c r="AX343" s="180"/>
      <c r="AY343" s="140"/>
      <c r="AZ343" s="180"/>
    </row>
    <row r="344" spans="22:52" x14ac:dyDescent="0.25">
      <c r="V344" s="140"/>
      <c r="W344" s="180"/>
      <c r="X344" s="180"/>
      <c r="Y344" s="180"/>
      <c r="Z344" s="180"/>
      <c r="AA344" s="140"/>
      <c r="AB344" s="180"/>
      <c r="AD344" s="140"/>
      <c r="AE344" s="180"/>
      <c r="AF344" s="180"/>
      <c r="AG344" s="180"/>
      <c r="AH344" s="180"/>
      <c r="AI344" s="140"/>
      <c r="AJ344" s="180"/>
      <c r="AL344" s="140"/>
      <c r="AM344" s="180"/>
      <c r="AN344" s="180"/>
      <c r="AO344" s="180"/>
      <c r="AP344" s="180"/>
      <c r="AQ344" s="140"/>
      <c r="AR344" s="180"/>
      <c r="AT344" s="140"/>
      <c r="AU344" s="180"/>
      <c r="AV344" s="180"/>
      <c r="AW344" s="180"/>
      <c r="AX344" s="180"/>
      <c r="AY344" s="140"/>
      <c r="AZ344" s="180"/>
    </row>
    <row r="345" spans="22:52" x14ac:dyDescent="0.25">
      <c r="V345" s="140"/>
      <c r="W345" s="180"/>
      <c r="X345" s="180"/>
      <c r="Y345" s="180"/>
      <c r="Z345" s="180"/>
      <c r="AA345" s="140"/>
      <c r="AB345" s="180"/>
      <c r="AD345" s="140"/>
      <c r="AE345" s="180"/>
      <c r="AF345" s="180"/>
      <c r="AG345" s="180"/>
      <c r="AH345" s="180"/>
      <c r="AI345" s="140"/>
      <c r="AJ345" s="180"/>
      <c r="AL345" s="140"/>
      <c r="AM345" s="180"/>
      <c r="AN345" s="180"/>
      <c r="AO345" s="180"/>
      <c r="AP345" s="180"/>
      <c r="AQ345" s="140"/>
      <c r="AR345" s="180"/>
      <c r="AT345" s="140"/>
      <c r="AU345" s="180"/>
      <c r="AV345" s="180"/>
      <c r="AW345" s="180"/>
      <c r="AX345" s="180"/>
      <c r="AY345" s="140"/>
      <c r="AZ345" s="180"/>
    </row>
    <row r="346" spans="22:52" x14ac:dyDescent="0.25">
      <c r="V346" s="140"/>
      <c r="W346" s="180"/>
      <c r="X346" s="180"/>
      <c r="Y346" s="180"/>
      <c r="Z346" s="180"/>
      <c r="AA346" s="140"/>
      <c r="AB346" s="180"/>
      <c r="AD346" s="140"/>
      <c r="AE346" s="180"/>
      <c r="AF346" s="180"/>
      <c r="AG346" s="180"/>
      <c r="AH346" s="180"/>
      <c r="AI346" s="140"/>
      <c r="AJ346" s="180"/>
      <c r="AL346" s="140"/>
      <c r="AM346" s="180"/>
      <c r="AN346" s="180"/>
      <c r="AO346" s="180"/>
      <c r="AP346" s="180"/>
      <c r="AQ346" s="140"/>
      <c r="AR346" s="180"/>
      <c r="AT346" s="140"/>
      <c r="AU346" s="180"/>
      <c r="AV346" s="180"/>
      <c r="AW346" s="180"/>
      <c r="AX346" s="180"/>
      <c r="AY346" s="140"/>
      <c r="AZ346" s="180"/>
    </row>
    <row r="347" spans="22:52" x14ac:dyDescent="0.25">
      <c r="V347" s="140"/>
      <c r="W347" s="180"/>
      <c r="X347" s="180"/>
      <c r="Y347" s="180"/>
      <c r="Z347" s="180"/>
      <c r="AA347" s="140"/>
      <c r="AB347" s="180"/>
      <c r="AD347" s="140"/>
      <c r="AE347" s="180"/>
      <c r="AF347" s="180"/>
      <c r="AG347" s="180"/>
      <c r="AH347" s="180"/>
      <c r="AI347" s="140"/>
      <c r="AJ347" s="180"/>
      <c r="AL347" s="140"/>
      <c r="AM347" s="180"/>
      <c r="AN347" s="180"/>
      <c r="AO347" s="180"/>
      <c r="AP347" s="180"/>
      <c r="AQ347" s="140"/>
      <c r="AR347" s="180"/>
      <c r="AT347" s="140"/>
      <c r="AU347" s="180"/>
      <c r="AV347" s="180"/>
      <c r="AW347" s="180"/>
      <c r="AX347" s="180"/>
      <c r="AY347" s="140"/>
      <c r="AZ347" s="180"/>
    </row>
    <row r="348" spans="22:52" x14ac:dyDescent="0.25">
      <c r="V348" s="140"/>
      <c r="W348" s="180"/>
      <c r="X348" s="180"/>
      <c r="Y348" s="180"/>
      <c r="Z348" s="180"/>
      <c r="AA348" s="140"/>
      <c r="AB348" s="180"/>
      <c r="AD348" s="140"/>
      <c r="AE348" s="180"/>
      <c r="AF348" s="180"/>
      <c r="AG348" s="180"/>
      <c r="AH348" s="180"/>
      <c r="AI348" s="140"/>
      <c r="AJ348" s="180"/>
      <c r="AL348" s="140"/>
      <c r="AM348" s="180"/>
      <c r="AN348" s="180"/>
      <c r="AO348" s="180"/>
      <c r="AP348" s="180"/>
      <c r="AQ348" s="140"/>
      <c r="AR348" s="180"/>
      <c r="AT348" s="140"/>
      <c r="AU348" s="180"/>
      <c r="AV348" s="180"/>
      <c r="AW348" s="180"/>
      <c r="AX348" s="180"/>
      <c r="AY348" s="140"/>
      <c r="AZ348" s="180"/>
    </row>
    <row r="349" spans="22:52" x14ac:dyDescent="0.25">
      <c r="V349" s="140"/>
      <c r="W349" s="180"/>
      <c r="X349" s="180"/>
      <c r="Y349" s="180"/>
      <c r="Z349" s="180"/>
      <c r="AA349" s="140"/>
      <c r="AB349" s="180"/>
      <c r="AD349" s="140"/>
      <c r="AE349" s="180"/>
      <c r="AF349" s="180"/>
      <c r="AG349" s="180"/>
      <c r="AH349" s="180"/>
      <c r="AI349" s="140"/>
      <c r="AJ349" s="180"/>
      <c r="AL349" s="140"/>
      <c r="AM349" s="180"/>
      <c r="AN349" s="180"/>
      <c r="AO349" s="180"/>
      <c r="AP349" s="180"/>
      <c r="AQ349" s="140"/>
      <c r="AR349" s="180"/>
      <c r="AT349" s="140"/>
      <c r="AU349" s="180"/>
      <c r="AV349" s="180"/>
      <c r="AW349" s="180"/>
      <c r="AX349" s="180"/>
      <c r="AY349" s="140"/>
      <c r="AZ349" s="180"/>
    </row>
    <row r="350" spans="22:52" x14ac:dyDescent="0.25">
      <c r="V350" s="140"/>
      <c r="W350" s="180"/>
      <c r="X350" s="180"/>
      <c r="Y350" s="180"/>
      <c r="Z350" s="180"/>
      <c r="AA350" s="140"/>
      <c r="AB350" s="180"/>
      <c r="AD350" s="140"/>
      <c r="AE350" s="180"/>
      <c r="AF350" s="180"/>
      <c r="AG350" s="180"/>
      <c r="AH350" s="180"/>
      <c r="AI350" s="140"/>
      <c r="AJ350" s="180"/>
      <c r="AL350" s="140"/>
      <c r="AM350" s="180"/>
      <c r="AN350" s="180"/>
      <c r="AO350" s="180"/>
      <c r="AP350" s="180"/>
      <c r="AQ350" s="140"/>
      <c r="AR350" s="180"/>
      <c r="AT350" s="140"/>
      <c r="AU350" s="180"/>
      <c r="AV350" s="180"/>
      <c r="AW350" s="180"/>
      <c r="AX350" s="180"/>
      <c r="AY350" s="140"/>
      <c r="AZ350" s="180"/>
    </row>
    <row r="351" spans="22:52" x14ac:dyDescent="0.25">
      <c r="V351" s="140"/>
      <c r="W351" s="180"/>
      <c r="X351" s="180"/>
      <c r="Y351" s="180"/>
      <c r="Z351" s="180"/>
      <c r="AA351" s="140"/>
      <c r="AB351" s="180"/>
      <c r="AD351" s="140"/>
      <c r="AE351" s="180"/>
      <c r="AF351" s="180"/>
      <c r="AG351" s="180"/>
      <c r="AH351" s="180"/>
      <c r="AI351" s="140"/>
      <c r="AJ351" s="180"/>
      <c r="AL351" s="140"/>
      <c r="AM351" s="180"/>
      <c r="AN351" s="180"/>
      <c r="AO351" s="180"/>
      <c r="AP351" s="180"/>
      <c r="AQ351" s="140"/>
      <c r="AR351" s="180"/>
      <c r="AT351" s="140"/>
      <c r="AU351" s="180"/>
      <c r="AV351" s="180"/>
      <c r="AW351" s="180"/>
      <c r="AX351" s="180"/>
      <c r="AY351" s="140"/>
      <c r="AZ351" s="180"/>
    </row>
    <row r="352" spans="22:52" x14ac:dyDescent="0.25">
      <c r="V352" s="140"/>
      <c r="W352" s="180"/>
      <c r="X352" s="180"/>
      <c r="Y352" s="180"/>
      <c r="Z352" s="180"/>
      <c r="AA352" s="140"/>
      <c r="AB352" s="180"/>
      <c r="AD352" s="140"/>
      <c r="AE352" s="180"/>
      <c r="AF352" s="180"/>
      <c r="AG352" s="180"/>
      <c r="AH352" s="180"/>
      <c r="AI352" s="140"/>
      <c r="AJ352" s="180"/>
      <c r="AL352" s="140"/>
      <c r="AM352" s="180"/>
      <c r="AN352" s="180"/>
      <c r="AO352" s="180"/>
      <c r="AP352" s="180"/>
      <c r="AQ352" s="140"/>
      <c r="AR352" s="180"/>
      <c r="AT352" s="140"/>
      <c r="AU352" s="180"/>
      <c r="AV352" s="180"/>
      <c r="AW352" s="180"/>
      <c r="AX352" s="180"/>
      <c r="AY352" s="140"/>
      <c r="AZ352" s="180"/>
    </row>
    <row r="353" spans="22:52" x14ac:dyDescent="0.25">
      <c r="V353" s="140"/>
      <c r="W353" s="180"/>
      <c r="X353" s="180"/>
      <c r="Y353" s="180"/>
      <c r="Z353" s="180"/>
      <c r="AA353" s="140"/>
      <c r="AB353" s="180"/>
      <c r="AD353" s="140"/>
      <c r="AE353" s="180"/>
      <c r="AF353" s="180"/>
      <c r="AG353" s="180"/>
      <c r="AH353" s="180"/>
      <c r="AI353" s="140"/>
      <c r="AJ353" s="180"/>
      <c r="AL353" s="140"/>
      <c r="AM353" s="180"/>
      <c r="AN353" s="180"/>
      <c r="AO353" s="180"/>
      <c r="AP353" s="180"/>
      <c r="AQ353" s="140"/>
      <c r="AR353" s="180"/>
      <c r="AT353" s="140"/>
      <c r="AU353" s="180"/>
      <c r="AV353" s="180"/>
      <c r="AW353" s="180"/>
      <c r="AX353" s="180"/>
      <c r="AY353" s="140"/>
      <c r="AZ353" s="180"/>
    </row>
    <row r="354" spans="22:52" x14ac:dyDescent="0.25">
      <c r="V354" s="140"/>
      <c r="W354" s="180"/>
      <c r="X354" s="180"/>
      <c r="Y354" s="180"/>
      <c r="Z354" s="180"/>
      <c r="AA354" s="140"/>
      <c r="AB354" s="180"/>
      <c r="AD354" s="140"/>
      <c r="AE354" s="180"/>
      <c r="AF354" s="180"/>
      <c r="AG354" s="180"/>
      <c r="AH354" s="180"/>
      <c r="AI354" s="140"/>
      <c r="AJ354" s="180"/>
      <c r="AL354" s="140"/>
      <c r="AM354" s="180"/>
      <c r="AN354" s="180"/>
      <c r="AO354" s="180"/>
      <c r="AP354" s="180"/>
      <c r="AQ354" s="140"/>
      <c r="AR354" s="180"/>
      <c r="AT354" s="140"/>
      <c r="AU354" s="180"/>
      <c r="AV354" s="180"/>
      <c r="AW354" s="180"/>
      <c r="AX354" s="180"/>
      <c r="AY354" s="140"/>
      <c r="AZ354" s="180"/>
    </row>
    <row r="355" spans="22:52" x14ac:dyDescent="0.25">
      <c r="V355" s="140"/>
      <c r="W355" s="180"/>
      <c r="X355" s="180"/>
      <c r="Y355" s="180"/>
      <c r="Z355" s="180"/>
      <c r="AA355" s="140"/>
      <c r="AB355" s="180"/>
      <c r="AD355" s="140"/>
      <c r="AE355" s="180"/>
      <c r="AF355" s="180"/>
      <c r="AG355" s="180"/>
      <c r="AH355" s="180"/>
      <c r="AI355" s="140"/>
      <c r="AJ355" s="180"/>
      <c r="AL355" s="140"/>
      <c r="AM355" s="180"/>
      <c r="AN355" s="180"/>
      <c r="AO355" s="180"/>
      <c r="AP355" s="180"/>
      <c r="AQ355" s="140"/>
      <c r="AR355" s="180"/>
      <c r="AT355" s="140"/>
      <c r="AU355" s="180"/>
      <c r="AV355" s="180"/>
      <c r="AW355" s="180"/>
      <c r="AX355" s="180"/>
      <c r="AY355" s="140"/>
      <c r="AZ355" s="180"/>
    </row>
    <row r="356" spans="22:52" x14ac:dyDescent="0.25">
      <c r="V356" s="140"/>
      <c r="W356" s="180"/>
      <c r="X356" s="180"/>
      <c r="Y356" s="180"/>
      <c r="Z356" s="180"/>
      <c r="AA356" s="140"/>
      <c r="AB356" s="180"/>
      <c r="AD356" s="140"/>
      <c r="AE356" s="180"/>
      <c r="AF356" s="180"/>
      <c r="AG356" s="180"/>
      <c r="AH356" s="180"/>
      <c r="AI356" s="140"/>
      <c r="AJ356" s="180"/>
      <c r="AL356" s="140"/>
      <c r="AM356" s="180"/>
      <c r="AN356" s="180"/>
      <c r="AO356" s="180"/>
      <c r="AP356" s="180"/>
      <c r="AQ356" s="140"/>
      <c r="AR356" s="180"/>
      <c r="AT356" s="140"/>
      <c r="AU356" s="180"/>
      <c r="AV356" s="180"/>
      <c r="AW356" s="180"/>
      <c r="AX356" s="180"/>
      <c r="AY356" s="140"/>
      <c r="AZ356" s="180"/>
    </row>
    <row r="357" spans="22:52" x14ac:dyDescent="0.25">
      <c r="V357" s="140"/>
      <c r="W357" s="180"/>
      <c r="X357" s="180"/>
      <c r="Y357" s="180"/>
      <c r="Z357" s="180"/>
      <c r="AA357" s="140"/>
      <c r="AB357" s="180"/>
      <c r="AD357" s="140"/>
      <c r="AE357" s="180"/>
      <c r="AF357" s="180"/>
      <c r="AG357" s="180"/>
      <c r="AH357" s="180"/>
      <c r="AI357" s="140"/>
      <c r="AJ357" s="180"/>
      <c r="AL357" s="140"/>
      <c r="AM357" s="180"/>
      <c r="AN357" s="180"/>
      <c r="AO357" s="180"/>
      <c r="AP357" s="180"/>
      <c r="AQ357" s="140"/>
      <c r="AR357" s="180"/>
      <c r="AT357" s="140"/>
      <c r="AU357" s="180"/>
      <c r="AV357" s="180"/>
      <c r="AW357" s="180"/>
      <c r="AX357" s="180"/>
      <c r="AY357" s="140"/>
      <c r="AZ357" s="180"/>
    </row>
    <row r="358" spans="22:52" x14ac:dyDescent="0.25">
      <c r="V358" s="140"/>
      <c r="W358" s="180"/>
      <c r="X358" s="180"/>
      <c r="Y358" s="180"/>
      <c r="Z358" s="180"/>
      <c r="AA358" s="140"/>
      <c r="AB358" s="180"/>
      <c r="AD358" s="140"/>
      <c r="AE358" s="180"/>
      <c r="AF358" s="180"/>
      <c r="AG358" s="180"/>
      <c r="AH358" s="180"/>
      <c r="AI358" s="140"/>
      <c r="AJ358" s="180"/>
      <c r="AL358" s="140"/>
      <c r="AM358" s="180"/>
      <c r="AN358" s="180"/>
      <c r="AO358" s="180"/>
      <c r="AP358" s="180"/>
      <c r="AQ358" s="140"/>
      <c r="AR358" s="180"/>
      <c r="AT358" s="140"/>
      <c r="AU358" s="180"/>
      <c r="AV358" s="180"/>
      <c r="AW358" s="180"/>
      <c r="AX358" s="180"/>
      <c r="AY358" s="140"/>
      <c r="AZ358" s="180"/>
    </row>
    <row r="359" spans="22:52" x14ac:dyDescent="0.25">
      <c r="V359" s="140"/>
      <c r="W359" s="180"/>
      <c r="X359" s="180"/>
      <c r="Y359" s="180"/>
      <c r="Z359" s="180"/>
      <c r="AA359" s="140"/>
      <c r="AB359" s="180"/>
      <c r="AD359" s="140"/>
      <c r="AE359" s="180"/>
      <c r="AF359" s="180"/>
      <c r="AG359" s="180"/>
      <c r="AH359" s="180"/>
      <c r="AI359" s="140"/>
      <c r="AJ359" s="180"/>
      <c r="AL359" s="140"/>
      <c r="AM359" s="180"/>
      <c r="AN359" s="180"/>
      <c r="AO359" s="180"/>
      <c r="AP359" s="180"/>
      <c r="AQ359" s="140"/>
      <c r="AR359" s="180"/>
      <c r="AT359" s="140"/>
      <c r="AU359" s="180"/>
      <c r="AV359" s="180"/>
      <c r="AW359" s="180"/>
      <c r="AX359" s="180"/>
      <c r="AY359" s="140"/>
      <c r="AZ359" s="180"/>
    </row>
    <row r="360" spans="22:52" x14ac:dyDescent="0.25">
      <c r="V360" s="140"/>
      <c r="W360" s="180"/>
      <c r="X360" s="180"/>
      <c r="Y360" s="180"/>
      <c r="Z360" s="180"/>
      <c r="AA360" s="140"/>
      <c r="AB360" s="180"/>
      <c r="AD360" s="140"/>
      <c r="AE360" s="180"/>
      <c r="AF360" s="180"/>
      <c r="AG360" s="180"/>
      <c r="AH360" s="180"/>
      <c r="AI360" s="140"/>
      <c r="AJ360" s="180"/>
      <c r="AL360" s="140"/>
      <c r="AM360" s="180"/>
      <c r="AN360" s="180"/>
      <c r="AO360" s="180"/>
      <c r="AP360" s="180"/>
      <c r="AQ360" s="140"/>
      <c r="AR360" s="180"/>
      <c r="AT360" s="140"/>
      <c r="AU360" s="180"/>
      <c r="AV360" s="180"/>
      <c r="AW360" s="180"/>
      <c r="AX360" s="180"/>
      <c r="AY360" s="140"/>
      <c r="AZ360" s="180"/>
    </row>
    <row r="361" spans="22:52" x14ac:dyDescent="0.25">
      <c r="V361" s="140"/>
      <c r="W361" s="180"/>
      <c r="X361" s="180"/>
      <c r="Y361" s="180"/>
      <c r="Z361" s="180"/>
      <c r="AA361" s="140"/>
      <c r="AB361" s="180"/>
      <c r="AD361" s="140"/>
      <c r="AE361" s="180"/>
      <c r="AF361" s="180"/>
      <c r="AG361" s="180"/>
      <c r="AH361" s="180"/>
      <c r="AI361" s="140"/>
      <c r="AJ361" s="180"/>
      <c r="AL361" s="140"/>
      <c r="AM361" s="180"/>
      <c r="AN361" s="180"/>
      <c r="AO361" s="180"/>
      <c r="AP361" s="180"/>
      <c r="AQ361" s="140"/>
      <c r="AR361" s="180"/>
      <c r="AT361" s="140"/>
      <c r="AU361" s="180"/>
      <c r="AV361" s="180"/>
      <c r="AW361" s="180"/>
      <c r="AX361" s="180"/>
      <c r="AY361" s="140"/>
      <c r="AZ361" s="180"/>
    </row>
    <row r="362" spans="22:52" x14ac:dyDescent="0.25">
      <c r="V362" s="140"/>
      <c r="W362" s="180"/>
      <c r="X362" s="180"/>
      <c r="Y362" s="180"/>
      <c r="Z362" s="180"/>
      <c r="AA362" s="140"/>
      <c r="AB362" s="180"/>
      <c r="AD362" s="140"/>
      <c r="AE362" s="180"/>
      <c r="AF362" s="180"/>
      <c r="AG362" s="180"/>
      <c r="AH362" s="180"/>
      <c r="AI362" s="140"/>
      <c r="AJ362" s="180"/>
      <c r="AL362" s="140"/>
      <c r="AM362" s="180"/>
      <c r="AN362" s="180"/>
      <c r="AO362" s="180"/>
      <c r="AP362" s="180"/>
      <c r="AQ362" s="140"/>
      <c r="AR362" s="180"/>
      <c r="AT362" s="140"/>
      <c r="AU362" s="180"/>
      <c r="AV362" s="180"/>
      <c r="AW362" s="180"/>
      <c r="AX362" s="180"/>
      <c r="AY362" s="140"/>
      <c r="AZ362" s="180"/>
    </row>
    <row r="363" spans="22:52" x14ac:dyDescent="0.25">
      <c r="V363" s="140"/>
      <c r="W363" s="180"/>
      <c r="X363" s="180"/>
      <c r="Y363" s="180"/>
      <c r="Z363" s="180"/>
      <c r="AA363" s="140"/>
      <c r="AB363" s="180"/>
      <c r="AD363" s="140"/>
      <c r="AE363" s="180"/>
      <c r="AF363" s="180"/>
      <c r="AG363" s="180"/>
      <c r="AH363" s="180"/>
      <c r="AI363" s="140"/>
      <c r="AJ363" s="180"/>
      <c r="AL363" s="140"/>
      <c r="AM363" s="180"/>
      <c r="AN363" s="180"/>
      <c r="AO363" s="180"/>
      <c r="AP363" s="180"/>
      <c r="AQ363" s="140"/>
      <c r="AR363" s="180"/>
      <c r="AT363" s="140"/>
      <c r="AU363" s="180"/>
      <c r="AV363" s="180"/>
      <c r="AW363" s="180"/>
      <c r="AX363" s="180"/>
      <c r="AY363" s="140"/>
      <c r="AZ363" s="180"/>
    </row>
    <row r="364" spans="22:52" x14ac:dyDescent="0.25">
      <c r="V364" s="140"/>
      <c r="W364" s="180"/>
      <c r="X364" s="180"/>
      <c r="Y364" s="180"/>
      <c r="Z364" s="180"/>
      <c r="AA364" s="140"/>
      <c r="AB364" s="180"/>
      <c r="AD364" s="140"/>
      <c r="AE364" s="180"/>
      <c r="AF364" s="180"/>
      <c r="AG364" s="180"/>
      <c r="AH364" s="180"/>
      <c r="AI364" s="140"/>
      <c r="AJ364" s="180"/>
      <c r="AL364" s="140"/>
      <c r="AM364" s="180"/>
      <c r="AN364" s="180"/>
      <c r="AO364" s="180"/>
      <c r="AP364" s="180"/>
      <c r="AQ364" s="140"/>
      <c r="AR364" s="180"/>
      <c r="AT364" s="140"/>
      <c r="AU364" s="180"/>
      <c r="AV364" s="180"/>
      <c r="AW364" s="180"/>
      <c r="AX364" s="180"/>
      <c r="AY364" s="140"/>
      <c r="AZ364" s="180"/>
    </row>
    <row r="365" spans="22:52" x14ac:dyDescent="0.25">
      <c r="V365" s="140"/>
      <c r="W365" s="180"/>
      <c r="X365" s="180"/>
      <c r="Y365" s="180"/>
      <c r="Z365" s="180"/>
      <c r="AA365" s="140"/>
      <c r="AB365" s="180"/>
      <c r="AD365" s="140"/>
      <c r="AE365" s="180"/>
      <c r="AF365" s="180"/>
      <c r="AG365" s="180"/>
      <c r="AH365" s="180"/>
      <c r="AI365" s="140"/>
      <c r="AJ365" s="180"/>
      <c r="AL365" s="140"/>
      <c r="AM365" s="180"/>
      <c r="AN365" s="180"/>
      <c r="AO365" s="180"/>
      <c r="AP365" s="180"/>
      <c r="AQ365" s="140"/>
      <c r="AR365" s="180"/>
      <c r="AT365" s="140"/>
      <c r="AU365" s="180"/>
      <c r="AV365" s="180"/>
      <c r="AW365" s="180"/>
      <c r="AX365" s="180"/>
      <c r="AY365" s="140"/>
      <c r="AZ365" s="180"/>
    </row>
    <row r="366" spans="22:52" x14ac:dyDescent="0.25">
      <c r="V366" s="140"/>
      <c r="W366" s="180"/>
      <c r="X366" s="180"/>
      <c r="Y366" s="180"/>
      <c r="Z366" s="180"/>
      <c r="AA366" s="140"/>
      <c r="AB366" s="180"/>
      <c r="AD366" s="140"/>
      <c r="AE366" s="180"/>
      <c r="AF366" s="180"/>
      <c r="AG366" s="180"/>
      <c r="AH366" s="180"/>
      <c r="AI366" s="140"/>
      <c r="AJ366" s="180"/>
      <c r="AL366" s="140"/>
      <c r="AM366" s="180"/>
      <c r="AN366" s="180"/>
      <c r="AO366" s="180"/>
      <c r="AP366" s="180"/>
      <c r="AQ366" s="140"/>
      <c r="AR366" s="180"/>
      <c r="AT366" s="140"/>
      <c r="AU366" s="180"/>
      <c r="AV366" s="180"/>
      <c r="AW366" s="180"/>
      <c r="AX366" s="180"/>
      <c r="AY366" s="140"/>
      <c r="AZ366" s="180"/>
    </row>
    <row r="367" spans="22:52" x14ac:dyDescent="0.25">
      <c r="V367" s="140"/>
      <c r="W367" s="180"/>
      <c r="X367" s="180"/>
      <c r="Y367" s="180"/>
      <c r="Z367" s="180"/>
      <c r="AA367" s="140"/>
      <c r="AB367" s="180"/>
      <c r="AD367" s="140"/>
      <c r="AE367" s="180"/>
      <c r="AF367" s="180"/>
      <c r="AG367" s="180"/>
      <c r="AH367" s="180"/>
      <c r="AI367" s="140"/>
      <c r="AJ367" s="180"/>
      <c r="AL367" s="140"/>
      <c r="AM367" s="180"/>
      <c r="AN367" s="180"/>
      <c r="AO367" s="180"/>
      <c r="AP367" s="180"/>
      <c r="AQ367" s="140"/>
      <c r="AR367" s="180"/>
      <c r="AT367" s="140"/>
      <c r="AU367" s="180"/>
      <c r="AV367" s="180"/>
      <c r="AW367" s="180"/>
      <c r="AX367" s="180"/>
      <c r="AY367" s="140"/>
      <c r="AZ367" s="180"/>
    </row>
    <row r="368" spans="22:52" x14ac:dyDescent="0.25">
      <c r="V368" s="140"/>
      <c r="W368" s="180"/>
      <c r="X368" s="180"/>
      <c r="Y368" s="180"/>
      <c r="Z368" s="180"/>
      <c r="AA368" s="140"/>
      <c r="AB368" s="180"/>
      <c r="AD368" s="140"/>
      <c r="AE368" s="180"/>
      <c r="AF368" s="180"/>
      <c r="AG368" s="180"/>
      <c r="AH368" s="180"/>
      <c r="AI368" s="140"/>
      <c r="AJ368" s="180"/>
      <c r="AL368" s="140"/>
      <c r="AM368" s="180"/>
      <c r="AN368" s="180"/>
      <c r="AO368" s="180"/>
      <c r="AP368" s="180"/>
      <c r="AQ368" s="140"/>
      <c r="AR368" s="180"/>
      <c r="AT368" s="140"/>
      <c r="AU368" s="180"/>
      <c r="AV368" s="180"/>
      <c r="AW368" s="180"/>
      <c r="AX368" s="180"/>
      <c r="AY368" s="140"/>
      <c r="AZ368" s="180"/>
    </row>
    <row r="369" spans="22:52" x14ac:dyDescent="0.25">
      <c r="V369" s="140"/>
      <c r="W369" s="180"/>
      <c r="X369" s="180"/>
      <c r="Y369" s="180"/>
      <c r="Z369" s="180"/>
      <c r="AA369" s="140"/>
      <c r="AB369" s="180"/>
      <c r="AD369" s="140"/>
      <c r="AE369" s="180"/>
      <c r="AF369" s="180"/>
      <c r="AG369" s="180"/>
      <c r="AH369" s="180"/>
      <c r="AI369" s="140"/>
      <c r="AJ369" s="180"/>
      <c r="AL369" s="140"/>
      <c r="AM369" s="180"/>
      <c r="AN369" s="180"/>
      <c r="AO369" s="180"/>
      <c r="AP369" s="180"/>
      <c r="AQ369" s="140"/>
      <c r="AR369" s="180"/>
      <c r="AT369" s="140"/>
      <c r="AU369" s="180"/>
      <c r="AV369" s="180"/>
      <c r="AW369" s="180"/>
      <c r="AX369" s="180"/>
      <c r="AY369" s="140"/>
      <c r="AZ369" s="180"/>
    </row>
    <row r="370" spans="22:52" x14ac:dyDescent="0.25">
      <c r="V370" s="140"/>
      <c r="W370" s="180"/>
      <c r="X370" s="180"/>
      <c r="Y370" s="180"/>
      <c r="Z370" s="180"/>
      <c r="AA370" s="140"/>
      <c r="AB370" s="180"/>
      <c r="AD370" s="140"/>
      <c r="AE370" s="180"/>
      <c r="AF370" s="180"/>
      <c r="AG370" s="180"/>
      <c r="AH370" s="180"/>
      <c r="AI370" s="140"/>
      <c r="AJ370" s="180"/>
      <c r="AL370" s="140"/>
      <c r="AM370" s="180"/>
      <c r="AN370" s="180"/>
      <c r="AO370" s="180"/>
      <c r="AP370" s="180"/>
      <c r="AQ370" s="140"/>
      <c r="AR370" s="180"/>
      <c r="AT370" s="140"/>
      <c r="AU370" s="180"/>
      <c r="AV370" s="180"/>
      <c r="AW370" s="180"/>
      <c r="AX370" s="180"/>
      <c r="AY370" s="140"/>
      <c r="AZ370" s="180"/>
    </row>
    <row r="371" spans="22:52" x14ac:dyDescent="0.25">
      <c r="V371" s="140"/>
      <c r="W371" s="180"/>
      <c r="X371" s="180"/>
      <c r="Y371" s="180"/>
      <c r="Z371" s="180"/>
      <c r="AA371" s="140"/>
      <c r="AB371" s="180"/>
      <c r="AD371" s="140"/>
      <c r="AE371" s="180"/>
      <c r="AF371" s="180"/>
      <c r="AG371" s="180"/>
      <c r="AH371" s="180"/>
      <c r="AI371" s="140"/>
      <c r="AJ371" s="180"/>
      <c r="AL371" s="140"/>
      <c r="AM371" s="180"/>
      <c r="AN371" s="180"/>
      <c r="AO371" s="180"/>
      <c r="AP371" s="180"/>
      <c r="AQ371" s="140"/>
      <c r="AR371" s="180"/>
      <c r="AT371" s="140"/>
      <c r="AU371" s="180"/>
      <c r="AV371" s="180"/>
      <c r="AW371" s="180"/>
      <c r="AX371" s="180"/>
      <c r="AY371" s="140"/>
      <c r="AZ371" s="180"/>
    </row>
    <row r="372" spans="22:52" x14ac:dyDescent="0.25">
      <c r="V372" s="140"/>
      <c r="W372" s="180"/>
      <c r="X372" s="180"/>
      <c r="Y372" s="180"/>
      <c r="Z372" s="180"/>
      <c r="AA372" s="140"/>
      <c r="AB372" s="180"/>
      <c r="AD372" s="140"/>
      <c r="AE372" s="180"/>
      <c r="AF372" s="180"/>
      <c r="AG372" s="180"/>
      <c r="AH372" s="180"/>
      <c r="AI372" s="140"/>
      <c r="AJ372" s="180"/>
      <c r="AL372" s="140"/>
      <c r="AM372" s="180"/>
      <c r="AN372" s="180"/>
      <c r="AO372" s="180"/>
      <c r="AP372" s="180"/>
      <c r="AQ372" s="140"/>
      <c r="AR372" s="180"/>
      <c r="AT372" s="140"/>
      <c r="AU372" s="180"/>
      <c r="AV372" s="180"/>
      <c r="AW372" s="180"/>
      <c r="AX372" s="180"/>
      <c r="AY372" s="140"/>
      <c r="AZ372" s="180"/>
    </row>
    <row r="373" spans="22:52" x14ac:dyDescent="0.25">
      <c r="V373" s="140"/>
      <c r="W373" s="180"/>
      <c r="X373" s="180"/>
      <c r="Y373" s="180"/>
      <c r="Z373" s="180"/>
      <c r="AA373" s="140"/>
      <c r="AB373" s="180"/>
      <c r="AD373" s="140"/>
      <c r="AE373" s="180"/>
      <c r="AF373" s="180"/>
      <c r="AG373" s="180"/>
      <c r="AH373" s="180"/>
      <c r="AI373" s="140"/>
      <c r="AJ373" s="180"/>
      <c r="AL373" s="140"/>
      <c r="AM373" s="180"/>
      <c r="AN373" s="180"/>
      <c r="AO373" s="180"/>
      <c r="AP373" s="180"/>
      <c r="AQ373" s="140"/>
      <c r="AR373" s="180"/>
      <c r="AT373" s="140"/>
      <c r="AU373" s="180"/>
      <c r="AV373" s="180"/>
      <c r="AW373" s="180"/>
      <c r="AX373" s="180"/>
      <c r="AY373" s="140"/>
      <c r="AZ373" s="180"/>
    </row>
    <row r="374" spans="22:52" x14ac:dyDescent="0.25">
      <c r="V374" s="140"/>
      <c r="W374" s="180"/>
      <c r="X374" s="180"/>
      <c r="Y374" s="180"/>
      <c r="Z374" s="180"/>
      <c r="AA374" s="140"/>
      <c r="AB374" s="180"/>
      <c r="AD374" s="140"/>
      <c r="AE374" s="180"/>
      <c r="AF374" s="180"/>
      <c r="AG374" s="180"/>
      <c r="AH374" s="180"/>
      <c r="AI374" s="140"/>
      <c r="AJ374" s="180"/>
      <c r="AL374" s="140"/>
      <c r="AM374" s="180"/>
      <c r="AN374" s="180"/>
      <c r="AO374" s="180"/>
      <c r="AP374" s="180"/>
      <c r="AQ374" s="140"/>
      <c r="AR374" s="180"/>
      <c r="AT374" s="140"/>
      <c r="AU374" s="180"/>
      <c r="AV374" s="180"/>
      <c r="AW374" s="180"/>
      <c r="AX374" s="180"/>
      <c r="AY374" s="140"/>
      <c r="AZ374" s="180"/>
    </row>
    <row r="375" spans="22:52" x14ac:dyDescent="0.25">
      <c r="V375" s="140"/>
      <c r="W375" s="180"/>
      <c r="X375" s="180"/>
      <c r="Y375" s="180"/>
      <c r="Z375" s="180"/>
      <c r="AA375" s="140"/>
      <c r="AB375" s="180"/>
      <c r="AD375" s="140"/>
      <c r="AE375" s="180"/>
      <c r="AF375" s="180"/>
      <c r="AG375" s="180"/>
      <c r="AH375" s="180"/>
      <c r="AI375" s="140"/>
      <c r="AJ375" s="180"/>
      <c r="AL375" s="140"/>
      <c r="AM375" s="180"/>
      <c r="AN375" s="180"/>
      <c r="AO375" s="180"/>
      <c r="AP375" s="180"/>
      <c r="AQ375" s="140"/>
      <c r="AR375" s="180"/>
      <c r="AT375" s="140"/>
      <c r="AU375" s="180"/>
      <c r="AV375" s="180"/>
      <c r="AW375" s="180"/>
      <c r="AX375" s="180"/>
      <c r="AY375" s="140"/>
      <c r="AZ375" s="180"/>
    </row>
    <row r="376" spans="22:52" x14ac:dyDescent="0.25">
      <c r="V376" s="140"/>
      <c r="W376" s="180"/>
      <c r="X376" s="180"/>
      <c r="Y376" s="180"/>
      <c r="Z376" s="180"/>
      <c r="AA376" s="140"/>
      <c r="AB376" s="180"/>
      <c r="AD376" s="140"/>
      <c r="AE376" s="180"/>
      <c r="AF376" s="180"/>
      <c r="AG376" s="180"/>
      <c r="AH376" s="180"/>
      <c r="AI376" s="140"/>
      <c r="AJ376" s="180"/>
      <c r="AL376" s="140"/>
      <c r="AM376" s="180"/>
      <c r="AN376" s="180"/>
      <c r="AO376" s="180"/>
      <c r="AP376" s="180"/>
      <c r="AQ376" s="140"/>
      <c r="AR376" s="180"/>
      <c r="AT376" s="140"/>
      <c r="AU376" s="180"/>
      <c r="AV376" s="180"/>
      <c r="AW376" s="180"/>
      <c r="AX376" s="180"/>
      <c r="AY376" s="140"/>
      <c r="AZ376" s="180"/>
    </row>
    <row r="377" spans="22:52" x14ac:dyDescent="0.25">
      <c r="V377" s="140"/>
      <c r="W377" s="180"/>
      <c r="X377" s="180"/>
      <c r="Y377" s="180"/>
      <c r="Z377" s="180"/>
      <c r="AA377" s="140"/>
      <c r="AB377" s="180"/>
      <c r="AD377" s="140"/>
      <c r="AE377" s="180"/>
      <c r="AF377" s="180"/>
      <c r="AG377" s="180"/>
      <c r="AH377" s="180"/>
      <c r="AI377" s="140"/>
      <c r="AJ377" s="180"/>
      <c r="AL377" s="140"/>
      <c r="AM377" s="180"/>
      <c r="AN377" s="180"/>
      <c r="AO377" s="180"/>
      <c r="AP377" s="180"/>
      <c r="AQ377" s="140"/>
      <c r="AR377" s="180"/>
      <c r="AT377" s="140"/>
      <c r="AU377" s="180"/>
      <c r="AV377" s="180"/>
      <c r="AW377" s="180"/>
      <c r="AX377" s="180"/>
      <c r="AY377" s="140"/>
      <c r="AZ377" s="180"/>
    </row>
    <row r="378" spans="22:52" x14ac:dyDescent="0.25">
      <c r="V378" s="140"/>
      <c r="W378" s="180"/>
      <c r="X378" s="180"/>
      <c r="Y378" s="180"/>
      <c r="Z378" s="180"/>
      <c r="AA378" s="140"/>
      <c r="AB378" s="180"/>
      <c r="AD378" s="140"/>
      <c r="AE378" s="180"/>
      <c r="AF378" s="180"/>
      <c r="AG378" s="180"/>
      <c r="AH378" s="180"/>
      <c r="AI378" s="140"/>
      <c r="AJ378" s="180"/>
      <c r="AL378" s="140"/>
      <c r="AM378" s="180"/>
      <c r="AN378" s="180"/>
      <c r="AO378" s="180"/>
      <c r="AP378" s="180"/>
      <c r="AQ378" s="140"/>
      <c r="AR378" s="180"/>
      <c r="AT378" s="140"/>
      <c r="AU378" s="180"/>
      <c r="AV378" s="180"/>
      <c r="AW378" s="180"/>
      <c r="AX378" s="180"/>
      <c r="AY378" s="140"/>
      <c r="AZ378" s="180"/>
    </row>
    <row r="379" spans="22:52" x14ac:dyDescent="0.25">
      <c r="V379" s="140"/>
      <c r="W379" s="180"/>
      <c r="X379" s="180"/>
      <c r="Y379" s="180"/>
      <c r="Z379" s="180"/>
      <c r="AA379" s="140"/>
      <c r="AB379" s="180"/>
      <c r="AD379" s="140"/>
      <c r="AE379" s="180"/>
      <c r="AF379" s="180"/>
      <c r="AG379" s="180"/>
      <c r="AH379" s="180"/>
      <c r="AI379" s="140"/>
      <c r="AJ379" s="180"/>
      <c r="AL379" s="140"/>
      <c r="AM379" s="180"/>
      <c r="AN379" s="180"/>
      <c r="AO379" s="180"/>
      <c r="AP379" s="180"/>
      <c r="AQ379" s="140"/>
      <c r="AR379" s="180"/>
      <c r="AT379" s="140"/>
      <c r="AU379" s="180"/>
      <c r="AV379" s="180"/>
      <c r="AW379" s="180"/>
      <c r="AX379" s="180"/>
      <c r="AY379" s="140"/>
      <c r="AZ379" s="180"/>
    </row>
    <row r="380" spans="22:52" x14ac:dyDescent="0.25">
      <c r="V380" s="140"/>
      <c r="W380" s="180"/>
      <c r="X380" s="180"/>
      <c r="Y380" s="180"/>
      <c r="Z380" s="180"/>
      <c r="AA380" s="140"/>
      <c r="AB380" s="180"/>
      <c r="AD380" s="140"/>
      <c r="AE380" s="180"/>
      <c r="AF380" s="180"/>
      <c r="AG380" s="180"/>
      <c r="AH380" s="180"/>
      <c r="AI380" s="140"/>
      <c r="AJ380" s="180"/>
      <c r="AL380" s="140"/>
      <c r="AM380" s="180"/>
      <c r="AN380" s="180"/>
      <c r="AO380" s="180"/>
      <c r="AP380" s="180"/>
      <c r="AQ380" s="140"/>
      <c r="AR380" s="180"/>
      <c r="AT380" s="140"/>
      <c r="AU380" s="180"/>
      <c r="AV380" s="180"/>
      <c r="AW380" s="180"/>
      <c r="AX380" s="180"/>
      <c r="AY380" s="140"/>
      <c r="AZ380" s="180"/>
    </row>
    <row r="381" spans="22:52" x14ac:dyDescent="0.25">
      <c r="V381" s="140"/>
      <c r="W381" s="180"/>
      <c r="X381" s="180"/>
      <c r="Y381" s="180"/>
      <c r="Z381" s="180"/>
      <c r="AA381" s="140"/>
      <c r="AB381" s="180"/>
      <c r="AD381" s="140"/>
      <c r="AE381" s="180"/>
      <c r="AF381" s="180"/>
      <c r="AG381" s="180"/>
      <c r="AH381" s="180"/>
      <c r="AI381" s="140"/>
      <c r="AJ381" s="180"/>
      <c r="AL381" s="140"/>
      <c r="AM381" s="180"/>
      <c r="AN381" s="180"/>
      <c r="AO381" s="180"/>
      <c r="AP381" s="180"/>
      <c r="AQ381" s="140"/>
      <c r="AR381" s="180"/>
      <c r="AT381" s="140"/>
      <c r="AU381" s="180"/>
      <c r="AV381" s="180"/>
      <c r="AW381" s="180"/>
      <c r="AX381" s="180"/>
      <c r="AY381" s="140"/>
      <c r="AZ381" s="180"/>
    </row>
    <row r="382" spans="22:52" x14ac:dyDescent="0.25">
      <c r="V382" s="140"/>
      <c r="W382" s="180"/>
      <c r="X382" s="180"/>
      <c r="Y382" s="180"/>
      <c r="Z382" s="180"/>
      <c r="AA382" s="140"/>
      <c r="AB382" s="180"/>
      <c r="AD382" s="140"/>
      <c r="AE382" s="180"/>
      <c r="AF382" s="180"/>
      <c r="AG382" s="180"/>
      <c r="AH382" s="180"/>
      <c r="AI382" s="140"/>
      <c r="AJ382" s="180"/>
      <c r="AL382" s="140"/>
      <c r="AM382" s="180"/>
      <c r="AN382" s="180"/>
      <c r="AO382" s="180"/>
      <c r="AP382" s="180"/>
      <c r="AQ382" s="140"/>
      <c r="AR382" s="180"/>
      <c r="AT382" s="140"/>
      <c r="AU382" s="180"/>
      <c r="AV382" s="180"/>
      <c r="AW382" s="180"/>
      <c r="AX382" s="180"/>
      <c r="AY382" s="140"/>
      <c r="AZ382" s="180"/>
    </row>
    <row r="383" spans="22:52" x14ac:dyDescent="0.25">
      <c r="V383" s="140"/>
      <c r="W383" s="180"/>
      <c r="X383" s="180"/>
      <c r="Y383" s="180"/>
      <c r="Z383" s="180"/>
      <c r="AA383" s="140"/>
      <c r="AB383" s="180"/>
      <c r="AD383" s="140"/>
      <c r="AE383" s="180"/>
      <c r="AF383" s="180"/>
      <c r="AG383" s="180"/>
      <c r="AH383" s="180"/>
      <c r="AI383" s="140"/>
      <c r="AJ383" s="180"/>
      <c r="AL383" s="140"/>
      <c r="AM383" s="180"/>
      <c r="AN383" s="180"/>
      <c r="AO383" s="180"/>
      <c r="AP383" s="180"/>
      <c r="AQ383" s="140"/>
      <c r="AR383" s="180"/>
      <c r="AT383" s="140"/>
      <c r="AU383" s="180"/>
      <c r="AV383" s="180"/>
      <c r="AW383" s="180"/>
      <c r="AX383" s="180"/>
      <c r="AY383" s="140"/>
      <c r="AZ383" s="180"/>
    </row>
    <row r="384" spans="22:52" x14ac:dyDescent="0.25">
      <c r="V384" s="140"/>
      <c r="W384" s="180"/>
      <c r="X384" s="180"/>
      <c r="Y384" s="180"/>
      <c r="Z384" s="180"/>
      <c r="AA384" s="140"/>
      <c r="AB384" s="180"/>
      <c r="AD384" s="140"/>
      <c r="AE384" s="180"/>
      <c r="AF384" s="180"/>
      <c r="AG384" s="180"/>
      <c r="AH384" s="180"/>
      <c r="AI384" s="140"/>
      <c r="AJ384" s="180"/>
      <c r="AL384" s="140"/>
      <c r="AM384" s="180"/>
      <c r="AN384" s="180"/>
      <c r="AO384" s="180"/>
      <c r="AP384" s="180"/>
      <c r="AQ384" s="140"/>
      <c r="AR384" s="180"/>
      <c r="AT384" s="140"/>
      <c r="AU384" s="180"/>
      <c r="AV384" s="180"/>
      <c r="AW384" s="180"/>
      <c r="AX384" s="180"/>
      <c r="AY384" s="140"/>
      <c r="AZ384" s="180"/>
    </row>
    <row r="385" spans="22:52" x14ac:dyDescent="0.25">
      <c r="V385" s="140"/>
      <c r="W385" s="180"/>
      <c r="X385" s="180"/>
      <c r="Y385" s="180"/>
      <c r="Z385" s="180"/>
      <c r="AA385" s="140"/>
      <c r="AB385" s="180"/>
      <c r="AD385" s="140"/>
      <c r="AE385" s="180"/>
      <c r="AF385" s="180"/>
      <c r="AG385" s="180"/>
      <c r="AH385" s="180"/>
      <c r="AI385" s="140"/>
      <c r="AJ385" s="180"/>
      <c r="AL385" s="140"/>
      <c r="AM385" s="180"/>
      <c r="AN385" s="180"/>
      <c r="AO385" s="180"/>
      <c r="AP385" s="180"/>
      <c r="AQ385" s="140"/>
      <c r="AR385" s="180"/>
      <c r="AT385" s="140"/>
      <c r="AU385" s="180"/>
      <c r="AV385" s="180"/>
      <c r="AW385" s="180"/>
      <c r="AX385" s="180"/>
      <c r="AY385" s="140"/>
      <c r="AZ385" s="180"/>
    </row>
    <row r="386" spans="22:52" x14ac:dyDescent="0.25">
      <c r="V386" s="140"/>
      <c r="W386" s="180"/>
      <c r="X386" s="180"/>
      <c r="Y386" s="180"/>
      <c r="Z386" s="180"/>
      <c r="AA386" s="140"/>
      <c r="AB386" s="180"/>
      <c r="AD386" s="140"/>
      <c r="AE386" s="180"/>
      <c r="AF386" s="180"/>
      <c r="AG386" s="180"/>
      <c r="AH386" s="180"/>
      <c r="AI386" s="140"/>
      <c r="AJ386" s="180"/>
      <c r="AL386" s="140"/>
      <c r="AM386" s="180"/>
      <c r="AN386" s="180"/>
      <c r="AO386" s="180"/>
      <c r="AP386" s="180"/>
      <c r="AQ386" s="140"/>
      <c r="AR386" s="180"/>
      <c r="AT386" s="140"/>
      <c r="AU386" s="180"/>
      <c r="AV386" s="180"/>
      <c r="AW386" s="180"/>
      <c r="AX386" s="180"/>
      <c r="AY386" s="140"/>
      <c r="AZ386" s="180"/>
    </row>
    <row r="387" spans="22:52" x14ac:dyDescent="0.25">
      <c r="V387" s="140"/>
      <c r="W387" s="180"/>
      <c r="X387" s="180"/>
      <c r="Y387" s="180"/>
      <c r="Z387" s="180"/>
      <c r="AA387" s="140"/>
      <c r="AB387" s="180"/>
      <c r="AD387" s="140"/>
      <c r="AE387" s="180"/>
      <c r="AF387" s="180"/>
      <c r="AG387" s="180"/>
      <c r="AH387" s="180"/>
      <c r="AI387" s="140"/>
      <c r="AJ387" s="180"/>
      <c r="AL387" s="140"/>
      <c r="AM387" s="180"/>
      <c r="AN387" s="180"/>
      <c r="AO387" s="180"/>
      <c r="AP387" s="180"/>
      <c r="AQ387" s="140"/>
      <c r="AR387" s="180"/>
      <c r="AT387" s="140"/>
      <c r="AU387" s="180"/>
      <c r="AV387" s="180"/>
      <c r="AW387" s="180"/>
      <c r="AX387" s="180"/>
      <c r="AY387" s="140"/>
      <c r="AZ387" s="180"/>
    </row>
    <row r="388" spans="22:52" x14ac:dyDescent="0.25">
      <c r="V388" s="140"/>
      <c r="W388" s="180"/>
      <c r="X388" s="180"/>
      <c r="Y388" s="180"/>
      <c r="Z388" s="180"/>
      <c r="AA388" s="140"/>
      <c r="AB388" s="180"/>
      <c r="AD388" s="140"/>
      <c r="AE388" s="180"/>
      <c r="AF388" s="180"/>
      <c r="AG388" s="180"/>
      <c r="AH388" s="180"/>
      <c r="AI388" s="140"/>
      <c r="AJ388" s="180"/>
      <c r="AL388" s="140"/>
      <c r="AM388" s="180"/>
      <c r="AN388" s="180"/>
      <c r="AO388" s="180"/>
      <c r="AP388" s="180"/>
      <c r="AQ388" s="140"/>
      <c r="AR388" s="180"/>
      <c r="AT388" s="140"/>
      <c r="AU388" s="180"/>
      <c r="AV388" s="180"/>
      <c r="AW388" s="180"/>
      <c r="AX388" s="180"/>
      <c r="AY388" s="140"/>
      <c r="AZ388" s="180"/>
    </row>
    <row r="389" spans="22:52" x14ac:dyDescent="0.25">
      <c r="V389" s="140"/>
      <c r="W389" s="180"/>
      <c r="X389" s="180"/>
      <c r="Y389" s="180"/>
      <c r="Z389" s="180"/>
      <c r="AA389" s="140"/>
      <c r="AB389" s="180"/>
      <c r="AD389" s="140"/>
      <c r="AE389" s="180"/>
      <c r="AF389" s="180"/>
      <c r="AG389" s="180"/>
      <c r="AH389" s="180"/>
      <c r="AI389" s="140"/>
      <c r="AJ389" s="180"/>
      <c r="AL389" s="140"/>
      <c r="AM389" s="180"/>
      <c r="AN389" s="180"/>
      <c r="AO389" s="180"/>
      <c r="AP389" s="180"/>
      <c r="AQ389" s="140"/>
      <c r="AR389" s="180"/>
      <c r="AT389" s="140"/>
      <c r="AU389" s="180"/>
      <c r="AV389" s="180"/>
      <c r="AW389" s="180"/>
      <c r="AX389" s="180"/>
      <c r="AY389" s="140"/>
      <c r="AZ389" s="180"/>
    </row>
    <row r="390" spans="22:52" x14ac:dyDescent="0.25">
      <c r="V390" s="140"/>
      <c r="W390" s="180"/>
      <c r="X390" s="180"/>
      <c r="Y390" s="180"/>
      <c r="Z390" s="180"/>
      <c r="AA390" s="140"/>
      <c r="AB390" s="180"/>
      <c r="AD390" s="140"/>
      <c r="AE390" s="180"/>
      <c r="AF390" s="180"/>
      <c r="AG390" s="180"/>
      <c r="AH390" s="180"/>
      <c r="AI390" s="140"/>
      <c r="AJ390" s="180"/>
      <c r="AL390" s="140"/>
      <c r="AM390" s="180"/>
      <c r="AN390" s="180"/>
      <c r="AO390" s="180"/>
      <c r="AP390" s="180"/>
      <c r="AQ390" s="140"/>
      <c r="AR390" s="180"/>
      <c r="AT390" s="140"/>
      <c r="AU390" s="180"/>
      <c r="AV390" s="180"/>
      <c r="AW390" s="180"/>
      <c r="AX390" s="180"/>
      <c r="AY390" s="140"/>
      <c r="AZ390" s="180"/>
    </row>
    <row r="391" spans="22:52" x14ac:dyDescent="0.25">
      <c r="V391" s="140"/>
      <c r="W391" s="180"/>
      <c r="X391" s="180"/>
      <c r="Y391" s="180"/>
      <c r="Z391" s="180"/>
      <c r="AA391" s="140"/>
      <c r="AB391" s="180"/>
      <c r="AD391" s="140"/>
      <c r="AE391" s="180"/>
      <c r="AF391" s="180"/>
      <c r="AG391" s="180"/>
      <c r="AH391" s="180"/>
      <c r="AI391" s="140"/>
      <c r="AJ391" s="180"/>
      <c r="AL391" s="140"/>
      <c r="AM391" s="180"/>
      <c r="AN391" s="180"/>
      <c r="AO391" s="180"/>
      <c r="AP391" s="180"/>
      <c r="AQ391" s="140"/>
      <c r="AR391" s="180"/>
      <c r="AT391" s="140"/>
      <c r="AU391" s="180"/>
      <c r="AV391" s="180"/>
      <c r="AW391" s="180"/>
      <c r="AX391" s="180"/>
      <c r="AY391" s="140"/>
      <c r="AZ391" s="180"/>
    </row>
    <row r="392" spans="22:52" x14ac:dyDescent="0.25">
      <c r="V392" s="140"/>
      <c r="W392" s="180"/>
      <c r="X392" s="180"/>
      <c r="Y392" s="180"/>
      <c r="Z392" s="180"/>
      <c r="AA392" s="140"/>
      <c r="AB392" s="180"/>
      <c r="AD392" s="140"/>
      <c r="AE392" s="180"/>
      <c r="AF392" s="180"/>
      <c r="AG392" s="180"/>
      <c r="AH392" s="180"/>
      <c r="AI392" s="140"/>
      <c r="AJ392" s="180"/>
      <c r="AL392" s="140"/>
      <c r="AM392" s="180"/>
      <c r="AN392" s="180"/>
      <c r="AO392" s="180"/>
      <c r="AP392" s="180"/>
      <c r="AQ392" s="140"/>
      <c r="AR392" s="180"/>
      <c r="AT392" s="140"/>
      <c r="AU392" s="180"/>
      <c r="AV392" s="180"/>
      <c r="AW392" s="180"/>
      <c r="AX392" s="180"/>
      <c r="AY392" s="140"/>
      <c r="AZ392" s="180"/>
    </row>
    <row r="393" spans="22:52" x14ac:dyDescent="0.25">
      <c r="V393" s="140"/>
      <c r="W393" s="180"/>
      <c r="X393" s="180"/>
      <c r="Y393" s="180"/>
      <c r="Z393" s="180"/>
      <c r="AA393" s="140"/>
      <c r="AB393" s="180"/>
      <c r="AD393" s="140"/>
      <c r="AE393" s="180"/>
      <c r="AF393" s="180"/>
      <c r="AG393" s="180"/>
      <c r="AH393" s="180"/>
      <c r="AI393" s="140"/>
      <c r="AJ393" s="180"/>
      <c r="AL393" s="140"/>
      <c r="AM393" s="180"/>
      <c r="AN393" s="180"/>
      <c r="AO393" s="180"/>
      <c r="AP393" s="180"/>
      <c r="AQ393" s="140"/>
      <c r="AR393" s="180"/>
      <c r="AT393" s="140"/>
      <c r="AU393" s="180"/>
      <c r="AV393" s="180"/>
      <c r="AW393" s="180"/>
      <c r="AX393" s="180"/>
      <c r="AY393" s="140"/>
      <c r="AZ393" s="180"/>
    </row>
    <row r="394" spans="22:52" x14ac:dyDescent="0.25">
      <c r="V394" s="140"/>
      <c r="W394" s="180"/>
      <c r="X394" s="180"/>
      <c r="Y394" s="180"/>
      <c r="Z394" s="180"/>
      <c r="AA394" s="140"/>
      <c r="AB394" s="180"/>
      <c r="AD394" s="140"/>
      <c r="AE394" s="180"/>
      <c r="AF394" s="180"/>
      <c r="AG394" s="180"/>
      <c r="AH394" s="180"/>
      <c r="AI394" s="140"/>
      <c r="AJ394" s="180"/>
      <c r="AL394" s="140"/>
      <c r="AM394" s="180"/>
      <c r="AN394" s="180"/>
      <c r="AO394" s="180"/>
      <c r="AP394" s="180"/>
      <c r="AQ394" s="140"/>
      <c r="AR394" s="180"/>
      <c r="AT394" s="140"/>
      <c r="AU394" s="180"/>
      <c r="AV394" s="180"/>
      <c r="AW394" s="180"/>
      <c r="AX394" s="180"/>
      <c r="AY394" s="140"/>
      <c r="AZ394" s="180"/>
    </row>
    <row r="395" spans="22:52" x14ac:dyDescent="0.25">
      <c r="V395" s="140"/>
      <c r="W395" s="180"/>
      <c r="X395" s="180"/>
      <c r="Y395" s="180"/>
      <c r="Z395" s="180"/>
      <c r="AA395" s="140"/>
      <c r="AB395" s="180"/>
      <c r="AD395" s="140"/>
      <c r="AE395" s="180"/>
      <c r="AF395" s="180"/>
      <c r="AG395" s="180"/>
      <c r="AH395" s="180"/>
      <c r="AI395" s="140"/>
      <c r="AJ395" s="180"/>
      <c r="AL395" s="140"/>
      <c r="AM395" s="180"/>
      <c r="AN395" s="180"/>
      <c r="AO395" s="180"/>
      <c r="AP395" s="180"/>
      <c r="AQ395" s="140"/>
      <c r="AR395" s="180"/>
      <c r="AT395" s="140"/>
      <c r="AU395" s="180"/>
      <c r="AV395" s="180"/>
      <c r="AW395" s="180"/>
      <c r="AX395" s="180"/>
      <c r="AY395" s="140"/>
      <c r="AZ395" s="180"/>
    </row>
    <row r="396" spans="22:52" x14ac:dyDescent="0.25">
      <c r="V396" s="140"/>
      <c r="W396" s="180"/>
      <c r="X396" s="180"/>
      <c r="Y396" s="180"/>
      <c r="Z396" s="180"/>
      <c r="AA396" s="140"/>
      <c r="AB396" s="180"/>
      <c r="AD396" s="140"/>
      <c r="AE396" s="180"/>
      <c r="AF396" s="180"/>
      <c r="AG396" s="180"/>
      <c r="AH396" s="180"/>
      <c r="AI396" s="140"/>
      <c r="AJ396" s="180"/>
      <c r="AL396" s="140"/>
      <c r="AM396" s="180"/>
      <c r="AN396" s="180"/>
      <c r="AO396" s="180"/>
      <c r="AP396" s="180"/>
      <c r="AQ396" s="140"/>
      <c r="AR396" s="180"/>
      <c r="AT396" s="140"/>
      <c r="AU396" s="180"/>
      <c r="AV396" s="180"/>
      <c r="AW396" s="180"/>
      <c r="AX396" s="180"/>
      <c r="AY396" s="140"/>
      <c r="AZ396" s="180"/>
    </row>
    <row r="397" spans="22:52" x14ac:dyDescent="0.25">
      <c r="V397" s="140"/>
      <c r="W397" s="180"/>
      <c r="X397" s="180"/>
      <c r="Y397" s="180"/>
      <c r="Z397" s="180"/>
      <c r="AA397" s="140"/>
      <c r="AB397" s="180"/>
      <c r="AD397" s="140"/>
      <c r="AE397" s="180"/>
      <c r="AF397" s="180"/>
      <c r="AG397" s="180"/>
      <c r="AH397" s="180"/>
      <c r="AI397" s="140"/>
      <c r="AJ397" s="180"/>
      <c r="AL397" s="140"/>
      <c r="AM397" s="180"/>
      <c r="AN397" s="180"/>
      <c r="AO397" s="180"/>
      <c r="AP397" s="180"/>
      <c r="AQ397" s="140"/>
      <c r="AR397" s="180"/>
      <c r="AT397" s="140"/>
      <c r="AU397" s="180"/>
      <c r="AV397" s="180"/>
      <c r="AW397" s="180"/>
      <c r="AX397" s="180"/>
      <c r="AY397" s="140"/>
      <c r="AZ397" s="180"/>
    </row>
    <row r="398" spans="22:52" x14ac:dyDescent="0.25">
      <c r="V398" s="140"/>
      <c r="W398" s="180"/>
      <c r="X398" s="180"/>
      <c r="Y398" s="180"/>
      <c r="Z398" s="180"/>
      <c r="AA398" s="140"/>
      <c r="AB398" s="180"/>
      <c r="AD398" s="140"/>
      <c r="AE398" s="180"/>
      <c r="AF398" s="180"/>
      <c r="AG398" s="180"/>
      <c r="AH398" s="180"/>
      <c r="AI398" s="140"/>
      <c r="AJ398" s="180"/>
      <c r="AL398" s="140"/>
      <c r="AM398" s="180"/>
      <c r="AN398" s="180"/>
      <c r="AO398" s="180"/>
      <c r="AP398" s="180"/>
      <c r="AQ398" s="140"/>
      <c r="AR398" s="180"/>
      <c r="AT398" s="140"/>
      <c r="AU398" s="180"/>
      <c r="AV398" s="180"/>
      <c r="AW398" s="180"/>
      <c r="AX398" s="180"/>
      <c r="AY398" s="140"/>
      <c r="AZ398" s="180"/>
    </row>
    <row r="399" spans="22:52" x14ac:dyDescent="0.25">
      <c r="V399" s="140"/>
      <c r="W399" s="180"/>
      <c r="X399" s="180"/>
      <c r="Y399" s="180"/>
      <c r="Z399" s="180"/>
      <c r="AA399" s="140"/>
      <c r="AB399" s="180"/>
      <c r="AD399" s="140"/>
      <c r="AE399" s="180"/>
      <c r="AF399" s="180"/>
      <c r="AG399" s="180"/>
      <c r="AH399" s="180"/>
      <c r="AI399" s="140"/>
      <c r="AJ399" s="180"/>
      <c r="AL399" s="140"/>
      <c r="AM399" s="180"/>
      <c r="AN399" s="180"/>
      <c r="AO399" s="180"/>
      <c r="AP399" s="180"/>
      <c r="AQ399" s="140"/>
      <c r="AR399" s="180"/>
      <c r="AT399" s="140"/>
      <c r="AU399" s="180"/>
      <c r="AV399" s="180"/>
      <c r="AW399" s="180"/>
      <c r="AX399" s="180"/>
      <c r="AY399" s="140"/>
      <c r="AZ399" s="180"/>
    </row>
    <row r="400" spans="22:52" x14ac:dyDescent="0.25">
      <c r="V400" s="140"/>
      <c r="W400" s="180"/>
      <c r="X400" s="180"/>
      <c r="Y400" s="180"/>
      <c r="Z400" s="180"/>
      <c r="AA400" s="140"/>
      <c r="AB400" s="180"/>
      <c r="AD400" s="140"/>
      <c r="AE400" s="180"/>
      <c r="AF400" s="180"/>
      <c r="AG400" s="180"/>
      <c r="AH400" s="180"/>
      <c r="AI400" s="140"/>
      <c r="AJ400" s="180"/>
      <c r="AL400" s="140"/>
      <c r="AM400" s="180"/>
      <c r="AN400" s="180"/>
      <c r="AO400" s="180"/>
      <c r="AP400" s="180"/>
      <c r="AQ400" s="140"/>
      <c r="AR400" s="180"/>
      <c r="AT400" s="140"/>
      <c r="AU400" s="180"/>
      <c r="AV400" s="180"/>
      <c r="AW400" s="180"/>
      <c r="AX400" s="180"/>
      <c r="AY400" s="140"/>
      <c r="AZ400" s="180"/>
    </row>
    <row r="401" spans="22:52" x14ac:dyDescent="0.25">
      <c r="V401" s="140"/>
      <c r="W401" s="180"/>
      <c r="X401" s="180"/>
      <c r="Y401" s="180"/>
      <c r="Z401" s="180"/>
      <c r="AA401" s="140"/>
      <c r="AB401" s="180"/>
      <c r="AD401" s="140"/>
      <c r="AE401" s="180"/>
      <c r="AF401" s="180"/>
      <c r="AG401" s="180"/>
      <c r="AH401" s="180"/>
      <c r="AI401" s="140"/>
      <c r="AJ401" s="180"/>
      <c r="AL401" s="140"/>
      <c r="AM401" s="180"/>
      <c r="AN401" s="180"/>
      <c r="AO401" s="180"/>
      <c r="AP401" s="180"/>
      <c r="AQ401" s="140"/>
      <c r="AR401" s="180"/>
      <c r="AT401" s="140"/>
      <c r="AU401" s="180"/>
      <c r="AV401" s="180"/>
      <c r="AW401" s="180"/>
      <c r="AX401" s="180"/>
      <c r="AY401" s="140"/>
      <c r="AZ401" s="180"/>
    </row>
    <row r="402" spans="22:52" x14ac:dyDescent="0.25">
      <c r="V402" s="140"/>
      <c r="W402" s="180"/>
      <c r="X402" s="180"/>
      <c r="Y402" s="180"/>
      <c r="Z402" s="180"/>
      <c r="AA402" s="140"/>
      <c r="AB402" s="180"/>
      <c r="AD402" s="140"/>
      <c r="AE402" s="180"/>
      <c r="AF402" s="180"/>
      <c r="AG402" s="180"/>
      <c r="AH402" s="180"/>
      <c r="AI402" s="140"/>
      <c r="AJ402" s="180"/>
      <c r="AL402" s="140"/>
      <c r="AM402" s="180"/>
      <c r="AN402" s="180"/>
      <c r="AO402" s="180"/>
      <c r="AP402" s="180"/>
      <c r="AQ402" s="140"/>
      <c r="AR402" s="180"/>
      <c r="AT402" s="140"/>
      <c r="AU402" s="180"/>
      <c r="AV402" s="180"/>
      <c r="AW402" s="180"/>
      <c r="AX402" s="180"/>
      <c r="AY402" s="140"/>
      <c r="AZ402" s="180"/>
    </row>
    <row r="403" spans="22:52" x14ac:dyDescent="0.25">
      <c r="V403" s="140"/>
      <c r="W403" s="180"/>
      <c r="X403" s="180"/>
      <c r="Y403" s="180"/>
      <c r="Z403" s="180"/>
      <c r="AA403" s="140"/>
      <c r="AB403" s="180"/>
      <c r="AD403" s="140"/>
      <c r="AE403" s="180"/>
      <c r="AF403" s="180"/>
      <c r="AG403" s="180"/>
      <c r="AH403" s="180"/>
      <c r="AI403" s="140"/>
      <c r="AJ403" s="180"/>
      <c r="AL403" s="140"/>
      <c r="AM403" s="180"/>
      <c r="AN403" s="180"/>
      <c r="AO403" s="180"/>
      <c r="AP403" s="180"/>
      <c r="AQ403" s="140"/>
      <c r="AR403" s="180"/>
      <c r="AT403" s="140"/>
      <c r="AU403" s="180"/>
      <c r="AV403" s="180"/>
      <c r="AW403" s="180"/>
      <c r="AX403" s="180"/>
      <c r="AY403" s="140"/>
      <c r="AZ403" s="180"/>
    </row>
    <row r="404" spans="22:52" x14ac:dyDescent="0.25">
      <c r="V404" s="140"/>
      <c r="W404" s="180"/>
      <c r="X404" s="180"/>
      <c r="Y404" s="180"/>
      <c r="Z404" s="180"/>
      <c r="AA404" s="140"/>
      <c r="AB404" s="180"/>
      <c r="AD404" s="140"/>
      <c r="AE404" s="180"/>
      <c r="AF404" s="180"/>
      <c r="AG404" s="180"/>
      <c r="AH404" s="180"/>
      <c r="AI404" s="140"/>
      <c r="AJ404" s="180"/>
      <c r="AL404" s="140"/>
      <c r="AM404" s="180"/>
      <c r="AN404" s="180"/>
      <c r="AO404" s="180"/>
      <c r="AP404" s="180"/>
      <c r="AQ404" s="140"/>
      <c r="AR404" s="180"/>
      <c r="AT404" s="140"/>
      <c r="AU404" s="180"/>
      <c r="AV404" s="180"/>
      <c r="AW404" s="180"/>
      <c r="AX404" s="180"/>
      <c r="AY404" s="140"/>
      <c r="AZ404" s="180"/>
    </row>
    <row r="405" spans="22:52" x14ac:dyDescent="0.25">
      <c r="V405" s="140"/>
      <c r="W405" s="180"/>
      <c r="X405" s="180"/>
      <c r="Y405" s="180"/>
      <c r="Z405" s="180"/>
      <c r="AA405" s="140"/>
      <c r="AB405" s="180"/>
      <c r="AD405" s="140"/>
      <c r="AE405" s="180"/>
      <c r="AF405" s="180"/>
      <c r="AG405" s="180"/>
      <c r="AH405" s="180"/>
      <c r="AI405" s="140"/>
      <c r="AJ405" s="180"/>
      <c r="AL405" s="140"/>
      <c r="AM405" s="180"/>
      <c r="AN405" s="180"/>
      <c r="AO405" s="180"/>
      <c r="AP405" s="180"/>
      <c r="AQ405" s="140"/>
      <c r="AR405" s="180"/>
      <c r="AT405" s="140"/>
      <c r="AU405" s="180"/>
      <c r="AV405" s="180"/>
      <c r="AW405" s="180"/>
      <c r="AX405" s="180"/>
      <c r="AY405" s="140"/>
      <c r="AZ405" s="180"/>
    </row>
    <row r="406" spans="22:52" x14ac:dyDescent="0.25">
      <c r="V406" s="140"/>
      <c r="W406" s="180"/>
      <c r="X406" s="180"/>
      <c r="Y406" s="180"/>
      <c r="Z406" s="180"/>
      <c r="AA406" s="140"/>
      <c r="AB406" s="180"/>
      <c r="AD406" s="140"/>
      <c r="AE406" s="180"/>
      <c r="AF406" s="180"/>
      <c r="AG406" s="180"/>
      <c r="AH406" s="180"/>
      <c r="AI406" s="140"/>
      <c r="AJ406" s="180"/>
      <c r="AL406" s="140"/>
      <c r="AM406" s="180"/>
      <c r="AN406" s="180"/>
      <c r="AO406" s="180"/>
      <c r="AP406" s="180"/>
      <c r="AQ406" s="140"/>
      <c r="AR406" s="180"/>
      <c r="AT406" s="140"/>
      <c r="AU406" s="180"/>
      <c r="AV406" s="180"/>
      <c r="AW406" s="180"/>
      <c r="AX406" s="180"/>
      <c r="AY406" s="140"/>
      <c r="AZ406" s="180"/>
    </row>
    <row r="407" spans="22:52" x14ac:dyDescent="0.25">
      <c r="V407" s="140"/>
      <c r="W407" s="180"/>
      <c r="X407" s="180"/>
      <c r="Y407" s="180"/>
      <c r="Z407" s="180"/>
      <c r="AA407" s="140"/>
      <c r="AB407" s="180"/>
      <c r="AD407" s="140"/>
      <c r="AE407" s="180"/>
      <c r="AF407" s="180"/>
      <c r="AG407" s="180"/>
      <c r="AH407" s="180"/>
      <c r="AI407" s="140"/>
      <c r="AJ407" s="180"/>
      <c r="AL407" s="140"/>
      <c r="AM407" s="180"/>
      <c r="AN407" s="180"/>
      <c r="AO407" s="180"/>
      <c r="AP407" s="180"/>
      <c r="AQ407" s="140"/>
      <c r="AR407" s="180"/>
      <c r="AT407" s="140"/>
      <c r="AU407" s="180"/>
      <c r="AV407" s="180"/>
      <c r="AW407" s="180"/>
      <c r="AX407" s="180"/>
      <c r="AY407" s="140"/>
      <c r="AZ407" s="180"/>
    </row>
    <row r="408" spans="22:52" x14ac:dyDescent="0.25">
      <c r="V408" s="140"/>
      <c r="W408" s="180"/>
      <c r="X408" s="180"/>
      <c r="Y408" s="180"/>
      <c r="Z408" s="180"/>
      <c r="AA408" s="140"/>
      <c r="AB408" s="180"/>
      <c r="AD408" s="140"/>
      <c r="AE408" s="180"/>
      <c r="AF408" s="180"/>
      <c r="AG408" s="180"/>
      <c r="AH408" s="180"/>
      <c r="AI408" s="140"/>
      <c r="AJ408" s="180"/>
      <c r="AL408" s="140"/>
      <c r="AM408" s="180"/>
      <c r="AN408" s="180"/>
      <c r="AO408" s="180"/>
      <c r="AP408" s="180"/>
      <c r="AQ408" s="140"/>
      <c r="AR408" s="180"/>
      <c r="AT408" s="140"/>
      <c r="AU408" s="180"/>
      <c r="AV408" s="180"/>
      <c r="AW408" s="180"/>
      <c r="AX408" s="180"/>
      <c r="AY408" s="140"/>
      <c r="AZ408" s="180"/>
    </row>
    <row r="409" spans="22:52" x14ac:dyDescent="0.25">
      <c r="V409" s="140"/>
      <c r="W409" s="180"/>
      <c r="X409" s="180"/>
      <c r="Y409" s="180"/>
      <c r="Z409" s="180"/>
      <c r="AA409" s="140"/>
      <c r="AB409" s="180"/>
      <c r="AD409" s="140"/>
      <c r="AE409" s="180"/>
      <c r="AF409" s="180"/>
      <c r="AG409" s="180"/>
      <c r="AH409" s="180"/>
      <c r="AI409" s="140"/>
      <c r="AJ409" s="180"/>
      <c r="AL409" s="140"/>
      <c r="AM409" s="180"/>
      <c r="AN409" s="180"/>
      <c r="AO409" s="180"/>
      <c r="AP409" s="180"/>
      <c r="AQ409" s="140"/>
      <c r="AR409" s="180"/>
      <c r="AT409" s="140"/>
      <c r="AU409" s="180"/>
      <c r="AV409" s="180"/>
      <c r="AW409" s="180"/>
      <c r="AX409" s="180"/>
      <c r="AY409" s="140"/>
      <c r="AZ409" s="180"/>
    </row>
    <row r="410" spans="22:52" x14ac:dyDescent="0.25">
      <c r="V410" s="140"/>
      <c r="W410" s="180"/>
      <c r="X410" s="180"/>
      <c r="Y410" s="180"/>
      <c r="Z410" s="180"/>
      <c r="AA410" s="140"/>
      <c r="AB410" s="180"/>
      <c r="AD410" s="140"/>
      <c r="AE410" s="180"/>
      <c r="AF410" s="180"/>
      <c r="AG410" s="180"/>
      <c r="AH410" s="180"/>
      <c r="AI410" s="140"/>
      <c r="AJ410" s="180"/>
      <c r="AL410" s="140"/>
      <c r="AM410" s="180"/>
      <c r="AN410" s="180"/>
      <c r="AO410" s="180"/>
      <c r="AP410" s="180"/>
      <c r="AQ410" s="140"/>
      <c r="AR410" s="180"/>
      <c r="AT410" s="140"/>
      <c r="AU410" s="180"/>
      <c r="AV410" s="180"/>
      <c r="AW410" s="180"/>
      <c r="AX410" s="180"/>
      <c r="AY410" s="140"/>
      <c r="AZ410" s="180"/>
    </row>
    <row r="411" spans="22:52" x14ac:dyDescent="0.25">
      <c r="V411" s="140"/>
      <c r="W411" s="180"/>
      <c r="X411" s="180"/>
      <c r="Y411" s="180"/>
      <c r="Z411" s="180"/>
      <c r="AA411" s="140"/>
      <c r="AB411" s="180"/>
      <c r="AD411" s="140"/>
      <c r="AE411" s="180"/>
      <c r="AF411" s="180"/>
      <c r="AG411" s="180"/>
      <c r="AH411" s="180"/>
      <c r="AI411" s="140"/>
      <c r="AJ411" s="180"/>
      <c r="AL411" s="140"/>
      <c r="AM411" s="180"/>
      <c r="AN411" s="180"/>
      <c r="AO411" s="180"/>
      <c r="AP411" s="180"/>
      <c r="AQ411" s="140"/>
      <c r="AR411" s="180"/>
      <c r="AT411" s="140"/>
      <c r="AU411" s="180"/>
      <c r="AV411" s="180"/>
      <c r="AW411" s="180"/>
      <c r="AX411" s="180"/>
      <c r="AY411" s="140"/>
      <c r="AZ411" s="180"/>
    </row>
    <row r="412" spans="22:52" x14ac:dyDescent="0.25">
      <c r="V412" s="140"/>
      <c r="W412" s="180"/>
      <c r="X412" s="180"/>
      <c r="Y412" s="180"/>
      <c r="Z412" s="180"/>
      <c r="AA412" s="140"/>
      <c r="AB412" s="180"/>
      <c r="AD412" s="140"/>
      <c r="AE412" s="180"/>
      <c r="AF412" s="180"/>
      <c r="AG412" s="180"/>
      <c r="AH412" s="180"/>
      <c r="AI412" s="140"/>
      <c r="AJ412" s="180"/>
      <c r="AL412" s="140"/>
      <c r="AM412" s="180"/>
      <c r="AN412" s="180"/>
      <c r="AO412" s="180"/>
      <c r="AP412" s="180"/>
      <c r="AQ412" s="140"/>
      <c r="AR412" s="180"/>
      <c r="AT412" s="140"/>
      <c r="AU412" s="180"/>
      <c r="AV412" s="180"/>
      <c r="AW412" s="180"/>
      <c r="AX412" s="180"/>
      <c r="AY412" s="140"/>
      <c r="AZ412" s="180"/>
    </row>
    <row r="413" spans="22:52" x14ac:dyDescent="0.25">
      <c r="V413" s="140"/>
      <c r="W413" s="180"/>
      <c r="X413" s="180"/>
      <c r="Y413" s="180"/>
      <c r="Z413" s="180"/>
      <c r="AA413" s="140"/>
      <c r="AB413" s="180"/>
      <c r="AD413" s="140"/>
      <c r="AE413" s="180"/>
      <c r="AF413" s="180"/>
      <c r="AG413" s="180"/>
      <c r="AH413" s="180"/>
      <c r="AI413" s="140"/>
      <c r="AJ413" s="180"/>
      <c r="AL413" s="140"/>
      <c r="AM413" s="180"/>
      <c r="AN413" s="180"/>
      <c r="AO413" s="180"/>
      <c r="AP413" s="180"/>
      <c r="AQ413" s="140"/>
      <c r="AR413" s="180"/>
      <c r="AT413" s="140"/>
      <c r="AU413" s="180"/>
      <c r="AV413" s="180"/>
      <c r="AW413" s="180"/>
      <c r="AX413" s="180"/>
      <c r="AY413" s="140"/>
      <c r="AZ413" s="180"/>
    </row>
    <row r="414" spans="22:52" x14ac:dyDescent="0.25">
      <c r="V414" s="140"/>
      <c r="W414" s="180"/>
      <c r="X414" s="180"/>
      <c r="Y414" s="180"/>
      <c r="Z414" s="180"/>
      <c r="AA414" s="140"/>
      <c r="AB414" s="180"/>
      <c r="AD414" s="140"/>
      <c r="AE414" s="180"/>
      <c r="AF414" s="180"/>
      <c r="AG414" s="180"/>
      <c r="AH414" s="180"/>
      <c r="AI414" s="140"/>
      <c r="AJ414" s="180"/>
      <c r="AL414" s="140"/>
      <c r="AM414" s="180"/>
      <c r="AN414" s="180"/>
      <c r="AO414" s="180"/>
      <c r="AP414" s="180"/>
      <c r="AQ414" s="140"/>
      <c r="AR414" s="180"/>
      <c r="AT414" s="140"/>
      <c r="AU414" s="180"/>
      <c r="AV414" s="180"/>
      <c r="AW414" s="180"/>
      <c r="AX414" s="180"/>
      <c r="AY414" s="140"/>
      <c r="AZ414" s="180"/>
    </row>
    <row r="415" spans="22:52" x14ac:dyDescent="0.25">
      <c r="V415" s="140"/>
      <c r="W415" s="180"/>
      <c r="X415" s="180"/>
      <c r="Y415" s="180"/>
      <c r="Z415" s="180"/>
      <c r="AA415" s="140"/>
      <c r="AB415" s="180"/>
      <c r="AD415" s="140"/>
      <c r="AE415" s="180"/>
      <c r="AF415" s="180"/>
      <c r="AG415" s="180"/>
      <c r="AH415" s="180"/>
      <c r="AI415" s="140"/>
      <c r="AJ415" s="180"/>
      <c r="AL415" s="140"/>
      <c r="AM415" s="180"/>
      <c r="AN415" s="180"/>
      <c r="AO415" s="180"/>
      <c r="AP415" s="180"/>
      <c r="AQ415" s="140"/>
      <c r="AR415" s="180"/>
      <c r="AT415" s="140"/>
      <c r="AU415" s="180"/>
      <c r="AV415" s="180"/>
      <c r="AW415" s="180"/>
      <c r="AX415" s="180"/>
      <c r="AY415" s="140"/>
      <c r="AZ415" s="180"/>
    </row>
    <row r="416" spans="22:52" x14ac:dyDescent="0.25">
      <c r="V416" s="140"/>
      <c r="W416" s="180"/>
      <c r="X416" s="180"/>
      <c r="Y416" s="180"/>
      <c r="Z416" s="180"/>
      <c r="AA416" s="140"/>
      <c r="AB416" s="180"/>
      <c r="AD416" s="140"/>
      <c r="AE416" s="180"/>
      <c r="AF416" s="180"/>
      <c r="AG416" s="180"/>
      <c r="AH416" s="180"/>
      <c r="AI416" s="140"/>
      <c r="AJ416" s="180"/>
      <c r="AL416" s="140"/>
      <c r="AM416" s="180"/>
      <c r="AN416" s="180"/>
      <c r="AO416" s="180"/>
      <c r="AP416" s="180"/>
      <c r="AQ416" s="140"/>
      <c r="AR416" s="180"/>
      <c r="AT416" s="140"/>
      <c r="AU416" s="180"/>
      <c r="AV416" s="180"/>
      <c r="AW416" s="180"/>
      <c r="AX416" s="180"/>
      <c r="AY416" s="140"/>
      <c r="AZ416" s="180"/>
    </row>
    <row r="417" spans="22:52" x14ac:dyDescent="0.25">
      <c r="V417" s="140"/>
      <c r="W417" s="180"/>
      <c r="X417" s="180"/>
      <c r="Y417" s="180"/>
      <c r="Z417" s="180"/>
      <c r="AA417" s="140"/>
      <c r="AB417" s="180"/>
      <c r="AD417" s="140"/>
      <c r="AE417" s="180"/>
      <c r="AF417" s="180"/>
      <c r="AG417" s="180"/>
      <c r="AH417" s="180"/>
      <c r="AI417" s="140"/>
      <c r="AJ417" s="180"/>
      <c r="AL417" s="140"/>
      <c r="AM417" s="180"/>
      <c r="AN417" s="180"/>
      <c r="AO417" s="180"/>
      <c r="AP417" s="180"/>
      <c r="AQ417" s="140"/>
      <c r="AR417" s="180"/>
      <c r="AT417" s="140"/>
      <c r="AU417" s="180"/>
      <c r="AV417" s="180"/>
      <c r="AW417" s="180"/>
      <c r="AX417" s="180"/>
      <c r="AY417" s="140"/>
      <c r="AZ417" s="180"/>
    </row>
    <row r="418" spans="22:52" x14ac:dyDescent="0.25">
      <c r="V418" s="140"/>
      <c r="W418" s="180"/>
      <c r="X418" s="180"/>
      <c r="Y418" s="180"/>
      <c r="Z418" s="180"/>
      <c r="AA418" s="140"/>
      <c r="AB418" s="180"/>
      <c r="AD418" s="140"/>
      <c r="AE418" s="180"/>
      <c r="AF418" s="180"/>
      <c r="AG418" s="180"/>
      <c r="AH418" s="180"/>
      <c r="AI418" s="140"/>
      <c r="AJ418" s="180"/>
      <c r="AL418" s="140"/>
      <c r="AM418" s="180"/>
      <c r="AN418" s="180"/>
      <c r="AO418" s="180"/>
      <c r="AP418" s="180"/>
      <c r="AQ418" s="140"/>
      <c r="AR418" s="180"/>
      <c r="AT418" s="140"/>
      <c r="AU418" s="180"/>
      <c r="AV418" s="180"/>
      <c r="AW418" s="180"/>
      <c r="AX418" s="180"/>
      <c r="AY418" s="140"/>
      <c r="AZ418" s="180"/>
    </row>
    <row r="419" spans="22:52" x14ac:dyDescent="0.25">
      <c r="V419" s="140"/>
      <c r="W419" s="180"/>
      <c r="X419" s="180"/>
      <c r="Y419" s="180"/>
      <c r="Z419" s="180"/>
      <c r="AA419" s="140"/>
      <c r="AB419" s="180"/>
      <c r="AD419" s="140"/>
      <c r="AE419" s="180"/>
      <c r="AF419" s="180"/>
      <c r="AG419" s="180"/>
      <c r="AH419" s="180"/>
      <c r="AI419" s="140"/>
      <c r="AJ419" s="180"/>
      <c r="AL419" s="140"/>
      <c r="AM419" s="180"/>
      <c r="AN419" s="180"/>
      <c r="AO419" s="180"/>
      <c r="AP419" s="180"/>
      <c r="AQ419" s="140"/>
      <c r="AR419" s="180"/>
      <c r="AT419" s="140"/>
      <c r="AU419" s="180"/>
      <c r="AV419" s="180"/>
      <c r="AW419" s="180"/>
      <c r="AX419" s="180"/>
      <c r="AY419" s="140"/>
      <c r="AZ419" s="180"/>
    </row>
    <row r="420" spans="22:52" x14ac:dyDescent="0.25">
      <c r="V420" s="140"/>
      <c r="W420" s="180"/>
      <c r="X420" s="180"/>
      <c r="Y420" s="180"/>
      <c r="Z420" s="180"/>
      <c r="AA420" s="140"/>
      <c r="AB420" s="180"/>
      <c r="AD420" s="140"/>
      <c r="AE420" s="180"/>
      <c r="AF420" s="180"/>
      <c r="AG420" s="180"/>
      <c r="AH420" s="180"/>
      <c r="AI420" s="140"/>
      <c r="AJ420" s="180"/>
      <c r="AL420" s="140"/>
      <c r="AM420" s="180"/>
      <c r="AN420" s="180"/>
      <c r="AO420" s="180"/>
      <c r="AP420" s="180"/>
      <c r="AQ420" s="140"/>
      <c r="AR420" s="180"/>
      <c r="AT420" s="140"/>
      <c r="AU420" s="180"/>
      <c r="AV420" s="180"/>
      <c r="AW420" s="180"/>
      <c r="AX420" s="180"/>
      <c r="AY420" s="140"/>
      <c r="AZ420" s="180"/>
    </row>
    <row r="421" spans="22:52" x14ac:dyDescent="0.25">
      <c r="V421" s="140"/>
      <c r="W421" s="180"/>
      <c r="X421" s="180"/>
      <c r="Y421" s="180"/>
      <c r="Z421" s="180"/>
      <c r="AA421" s="140"/>
      <c r="AB421" s="180"/>
      <c r="AD421" s="140"/>
      <c r="AE421" s="180"/>
      <c r="AF421" s="180"/>
      <c r="AG421" s="180"/>
      <c r="AH421" s="180"/>
      <c r="AI421" s="140"/>
      <c r="AJ421" s="180"/>
      <c r="AL421" s="140"/>
      <c r="AM421" s="180"/>
      <c r="AN421" s="180"/>
      <c r="AO421" s="180"/>
      <c r="AP421" s="180"/>
      <c r="AQ421" s="140"/>
      <c r="AR421" s="180"/>
      <c r="AT421" s="140"/>
      <c r="AU421" s="180"/>
      <c r="AV421" s="180"/>
      <c r="AW421" s="180"/>
      <c r="AX421" s="180"/>
      <c r="AY421" s="140"/>
      <c r="AZ421" s="180"/>
    </row>
    <row r="422" spans="22:52" x14ac:dyDescent="0.25">
      <c r="V422" s="140"/>
      <c r="W422" s="180"/>
      <c r="X422" s="180"/>
      <c r="Y422" s="180"/>
      <c r="Z422" s="180"/>
      <c r="AA422" s="140"/>
      <c r="AB422" s="180"/>
      <c r="AD422" s="140"/>
      <c r="AE422" s="180"/>
      <c r="AF422" s="180"/>
      <c r="AG422" s="180"/>
      <c r="AH422" s="180"/>
      <c r="AI422" s="140"/>
      <c r="AJ422" s="180"/>
      <c r="AL422" s="140"/>
      <c r="AM422" s="180"/>
      <c r="AN422" s="180"/>
      <c r="AO422" s="180"/>
      <c r="AP422" s="180"/>
      <c r="AQ422" s="140"/>
      <c r="AR422" s="180"/>
      <c r="AT422" s="140"/>
      <c r="AU422" s="180"/>
      <c r="AV422" s="180"/>
      <c r="AW422" s="180"/>
      <c r="AX422" s="180"/>
      <c r="AY422" s="140"/>
      <c r="AZ422" s="180"/>
    </row>
    <row r="423" spans="22:52" x14ac:dyDescent="0.25">
      <c r="V423" s="140"/>
      <c r="W423" s="180"/>
      <c r="X423" s="180"/>
      <c r="Y423" s="180"/>
      <c r="Z423" s="180"/>
      <c r="AA423" s="140"/>
      <c r="AB423" s="180"/>
      <c r="AD423" s="140"/>
      <c r="AE423" s="180"/>
      <c r="AF423" s="180"/>
      <c r="AG423" s="180"/>
      <c r="AH423" s="180"/>
      <c r="AI423" s="140"/>
      <c r="AJ423" s="180"/>
      <c r="AL423" s="140"/>
      <c r="AM423" s="180"/>
      <c r="AN423" s="180"/>
      <c r="AO423" s="180"/>
      <c r="AP423" s="180"/>
      <c r="AQ423" s="140"/>
      <c r="AR423" s="180"/>
      <c r="AT423" s="140"/>
      <c r="AU423" s="180"/>
      <c r="AV423" s="180"/>
      <c r="AW423" s="180"/>
      <c r="AX423" s="180"/>
      <c r="AY423" s="140"/>
      <c r="AZ423" s="180"/>
    </row>
    <row r="424" spans="22:52" x14ac:dyDescent="0.25">
      <c r="V424" s="140"/>
      <c r="W424" s="180"/>
      <c r="X424" s="180"/>
      <c r="Y424" s="180"/>
      <c r="Z424" s="180"/>
      <c r="AA424" s="140"/>
      <c r="AB424" s="180"/>
      <c r="AD424" s="140"/>
      <c r="AE424" s="180"/>
      <c r="AF424" s="180"/>
      <c r="AG424" s="180"/>
      <c r="AH424" s="180"/>
      <c r="AI424" s="140"/>
      <c r="AJ424" s="180"/>
      <c r="AL424" s="140"/>
      <c r="AM424" s="180"/>
      <c r="AN424" s="180"/>
      <c r="AO424" s="180"/>
      <c r="AP424" s="180"/>
      <c r="AQ424" s="140"/>
      <c r="AR424" s="180"/>
      <c r="AT424" s="140"/>
      <c r="AU424" s="180"/>
      <c r="AV424" s="180"/>
      <c r="AW424" s="180"/>
      <c r="AX424" s="180"/>
      <c r="AY424" s="140"/>
      <c r="AZ424" s="180"/>
    </row>
    <row r="425" spans="22:52" x14ac:dyDescent="0.25">
      <c r="V425" s="140"/>
      <c r="W425" s="180"/>
      <c r="X425" s="180"/>
      <c r="Y425" s="180"/>
      <c r="Z425" s="180"/>
      <c r="AA425" s="140"/>
      <c r="AB425" s="180"/>
      <c r="AD425" s="140"/>
      <c r="AE425" s="180"/>
      <c r="AF425" s="180"/>
      <c r="AG425" s="180"/>
      <c r="AH425" s="180"/>
      <c r="AI425" s="140"/>
      <c r="AJ425" s="180"/>
      <c r="AL425" s="140"/>
      <c r="AM425" s="180"/>
      <c r="AN425" s="180"/>
      <c r="AO425" s="180"/>
      <c r="AP425" s="180"/>
      <c r="AQ425" s="140"/>
      <c r="AR425" s="180"/>
      <c r="AT425" s="140"/>
      <c r="AU425" s="180"/>
      <c r="AV425" s="180"/>
      <c r="AW425" s="180"/>
      <c r="AX425" s="180"/>
      <c r="AY425" s="140"/>
      <c r="AZ425" s="180"/>
    </row>
    <row r="426" spans="22:52" x14ac:dyDescent="0.25">
      <c r="V426" s="140"/>
      <c r="W426" s="180"/>
      <c r="X426" s="180"/>
      <c r="Y426" s="180"/>
      <c r="Z426" s="180"/>
      <c r="AA426" s="140"/>
      <c r="AB426" s="180"/>
      <c r="AD426" s="140"/>
      <c r="AE426" s="180"/>
      <c r="AF426" s="180"/>
      <c r="AG426" s="180"/>
      <c r="AH426" s="180"/>
      <c r="AI426" s="140"/>
      <c r="AJ426" s="180"/>
      <c r="AL426" s="140"/>
      <c r="AM426" s="180"/>
      <c r="AN426" s="180"/>
      <c r="AO426" s="180"/>
      <c r="AP426" s="180"/>
      <c r="AQ426" s="140"/>
      <c r="AR426" s="180"/>
      <c r="AT426" s="140"/>
      <c r="AU426" s="180"/>
      <c r="AV426" s="180"/>
      <c r="AW426" s="180"/>
      <c r="AX426" s="180"/>
      <c r="AY426" s="140"/>
      <c r="AZ426" s="180"/>
    </row>
    <row r="427" spans="22:52" x14ac:dyDescent="0.25">
      <c r="V427" s="140"/>
      <c r="W427" s="180"/>
      <c r="X427" s="180"/>
      <c r="Y427" s="180"/>
      <c r="Z427" s="180"/>
      <c r="AA427" s="140"/>
      <c r="AB427" s="180"/>
      <c r="AD427" s="140"/>
      <c r="AE427" s="180"/>
      <c r="AF427" s="180"/>
      <c r="AG427" s="180"/>
      <c r="AH427" s="180"/>
      <c r="AI427" s="140"/>
      <c r="AJ427" s="180"/>
      <c r="AL427" s="140"/>
      <c r="AM427" s="180"/>
      <c r="AN427" s="180"/>
      <c r="AO427" s="180"/>
      <c r="AP427" s="180"/>
      <c r="AQ427" s="140"/>
      <c r="AR427" s="180"/>
      <c r="AT427" s="140"/>
      <c r="AU427" s="180"/>
      <c r="AV427" s="180"/>
      <c r="AW427" s="180"/>
      <c r="AX427" s="180"/>
      <c r="AY427" s="140"/>
      <c r="AZ427" s="180"/>
    </row>
    <row r="428" spans="22:52" x14ac:dyDescent="0.25">
      <c r="V428" s="140"/>
      <c r="W428" s="180"/>
      <c r="X428" s="180"/>
      <c r="Y428" s="180"/>
      <c r="Z428" s="180"/>
      <c r="AA428" s="140"/>
      <c r="AB428" s="180"/>
      <c r="AD428" s="140"/>
      <c r="AE428" s="180"/>
      <c r="AF428" s="180"/>
      <c r="AG428" s="180"/>
      <c r="AH428" s="180"/>
      <c r="AI428" s="140"/>
      <c r="AJ428" s="180"/>
      <c r="AL428" s="140"/>
      <c r="AM428" s="180"/>
      <c r="AN428" s="180"/>
      <c r="AO428" s="180"/>
      <c r="AP428" s="180"/>
      <c r="AQ428" s="140"/>
      <c r="AR428" s="180"/>
      <c r="AT428" s="140"/>
      <c r="AU428" s="180"/>
      <c r="AV428" s="180"/>
      <c r="AW428" s="180"/>
      <c r="AX428" s="180"/>
      <c r="AY428" s="140"/>
      <c r="AZ428" s="180"/>
    </row>
    <row r="429" spans="22:52" x14ac:dyDescent="0.25">
      <c r="V429" s="140"/>
      <c r="W429" s="180"/>
      <c r="X429" s="180"/>
      <c r="Y429" s="180"/>
      <c r="Z429" s="180"/>
      <c r="AA429" s="140"/>
      <c r="AB429" s="180"/>
      <c r="AD429" s="140"/>
      <c r="AE429" s="180"/>
      <c r="AF429" s="180"/>
      <c r="AG429" s="180"/>
      <c r="AH429" s="180"/>
      <c r="AI429" s="140"/>
      <c r="AJ429" s="180"/>
      <c r="AL429" s="140"/>
      <c r="AM429" s="180"/>
      <c r="AN429" s="180"/>
      <c r="AO429" s="180"/>
      <c r="AP429" s="180"/>
      <c r="AQ429" s="140"/>
      <c r="AR429" s="180"/>
      <c r="AT429" s="140"/>
      <c r="AU429" s="180"/>
      <c r="AV429" s="180"/>
      <c r="AW429" s="180"/>
      <c r="AX429" s="180"/>
      <c r="AY429" s="140"/>
      <c r="AZ429" s="180"/>
    </row>
    <row r="430" spans="22:52" x14ac:dyDescent="0.25">
      <c r="V430" s="140"/>
      <c r="W430" s="180"/>
      <c r="X430" s="180"/>
      <c r="Y430" s="180"/>
      <c r="Z430" s="180"/>
      <c r="AA430" s="140"/>
      <c r="AB430" s="180"/>
      <c r="AD430" s="140"/>
      <c r="AE430" s="180"/>
      <c r="AF430" s="180"/>
      <c r="AG430" s="180"/>
      <c r="AH430" s="180"/>
      <c r="AI430" s="140"/>
      <c r="AJ430" s="180"/>
      <c r="AL430" s="140"/>
      <c r="AM430" s="180"/>
      <c r="AN430" s="180"/>
      <c r="AO430" s="180"/>
      <c r="AP430" s="180"/>
      <c r="AQ430" s="140"/>
      <c r="AR430" s="180"/>
      <c r="AT430" s="140"/>
      <c r="AU430" s="180"/>
      <c r="AV430" s="180"/>
      <c r="AW430" s="180"/>
      <c r="AX430" s="180"/>
      <c r="AY430" s="140"/>
      <c r="AZ430" s="180"/>
    </row>
    <row r="431" spans="22:52" x14ac:dyDescent="0.25">
      <c r="V431" s="140"/>
      <c r="W431" s="180"/>
      <c r="X431" s="180"/>
      <c r="Y431" s="180"/>
      <c r="Z431" s="180"/>
      <c r="AA431" s="140"/>
      <c r="AB431" s="180"/>
      <c r="AD431" s="140"/>
      <c r="AE431" s="180"/>
      <c r="AF431" s="180"/>
      <c r="AG431" s="180"/>
      <c r="AH431" s="180"/>
      <c r="AI431" s="140"/>
      <c r="AJ431" s="180"/>
      <c r="AL431" s="140"/>
      <c r="AM431" s="180"/>
      <c r="AN431" s="180"/>
      <c r="AO431" s="180"/>
      <c r="AP431" s="180"/>
      <c r="AQ431" s="140"/>
      <c r="AR431" s="180"/>
      <c r="AT431" s="140"/>
      <c r="AU431" s="180"/>
      <c r="AV431" s="180"/>
      <c r="AW431" s="180"/>
      <c r="AX431" s="180"/>
      <c r="AY431" s="140"/>
      <c r="AZ431" s="180"/>
    </row>
    <row r="432" spans="22:52" x14ac:dyDescent="0.25">
      <c r="V432" s="140"/>
      <c r="W432" s="180"/>
      <c r="X432" s="180"/>
      <c r="Y432" s="180"/>
      <c r="Z432" s="180"/>
      <c r="AA432" s="140"/>
      <c r="AB432" s="180"/>
      <c r="AD432" s="140"/>
      <c r="AE432" s="180"/>
      <c r="AF432" s="180"/>
      <c r="AG432" s="180"/>
      <c r="AH432" s="180"/>
      <c r="AI432" s="140"/>
      <c r="AJ432" s="180"/>
      <c r="AL432" s="140"/>
      <c r="AM432" s="180"/>
      <c r="AN432" s="180"/>
      <c r="AO432" s="180"/>
      <c r="AP432" s="180"/>
      <c r="AQ432" s="140"/>
      <c r="AR432" s="180"/>
      <c r="AT432" s="140"/>
      <c r="AU432" s="180"/>
      <c r="AV432" s="180"/>
      <c r="AW432" s="180"/>
      <c r="AX432" s="180"/>
      <c r="AY432" s="140"/>
      <c r="AZ432" s="180"/>
    </row>
    <row r="433" spans="22:52" x14ac:dyDescent="0.25">
      <c r="V433" s="140"/>
      <c r="W433" s="180"/>
      <c r="X433" s="180"/>
      <c r="Y433" s="180"/>
      <c r="Z433" s="180"/>
      <c r="AA433" s="140"/>
      <c r="AB433" s="180"/>
      <c r="AD433" s="140"/>
      <c r="AE433" s="180"/>
      <c r="AF433" s="180"/>
      <c r="AG433" s="180"/>
      <c r="AH433" s="180"/>
      <c r="AI433" s="140"/>
      <c r="AJ433" s="180"/>
      <c r="AL433" s="140"/>
      <c r="AM433" s="180"/>
      <c r="AN433" s="180"/>
      <c r="AO433" s="180"/>
      <c r="AP433" s="180"/>
      <c r="AQ433" s="140"/>
      <c r="AR433" s="180"/>
      <c r="AT433" s="140"/>
      <c r="AU433" s="180"/>
      <c r="AV433" s="180"/>
      <c r="AW433" s="180"/>
      <c r="AX433" s="180"/>
      <c r="AY433" s="140"/>
      <c r="AZ433" s="180"/>
    </row>
    <row r="434" spans="22:52" x14ac:dyDescent="0.25">
      <c r="V434" s="140"/>
      <c r="W434" s="180"/>
      <c r="X434" s="180"/>
      <c r="Y434" s="180"/>
      <c r="Z434" s="180"/>
      <c r="AA434" s="140"/>
      <c r="AB434" s="180"/>
      <c r="AD434" s="140"/>
      <c r="AE434" s="180"/>
      <c r="AF434" s="180"/>
      <c r="AG434" s="180"/>
      <c r="AH434" s="180"/>
      <c r="AI434" s="140"/>
      <c r="AJ434" s="180"/>
      <c r="AL434" s="140"/>
      <c r="AM434" s="180"/>
      <c r="AN434" s="180"/>
      <c r="AO434" s="180"/>
      <c r="AP434" s="180"/>
      <c r="AQ434" s="140"/>
      <c r="AR434" s="180"/>
      <c r="AT434" s="140"/>
      <c r="AU434" s="180"/>
      <c r="AV434" s="180"/>
      <c r="AW434" s="180"/>
      <c r="AX434" s="180"/>
      <c r="AY434" s="140"/>
      <c r="AZ434" s="180"/>
    </row>
    <row r="435" spans="22:52" x14ac:dyDescent="0.25">
      <c r="V435" s="140"/>
      <c r="W435" s="180"/>
      <c r="X435" s="180"/>
      <c r="Y435" s="180"/>
      <c r="Z435" s="180"/>
      <c r="AA435" s="140"/>
      <c r="AB435" s="180"/>
      <c r="AD435" s="140"/>
      <c r="AE435" s="180"/>
      <c r="AF435" s="180"/>
      <c r="AG435" s="180"/>
      <c r="AH435" s="180"/>
      <c r="AI435" s="140"/>
      <c r="AJ435" s="180"/>
      <c r="AL435" s="140"/>
      <c r="AM435" s="180"/>
      <c r="AN435" s="180"/>
      <c r="AO435" s="180"/>
      <c r="AP435" s="180"/>
      <c r="AQ435" s="140"/>
      <c r="AR435" s="180"/>
      <c r="AT435" s="140"/>
      <c r="AU435" s="180"/>
      <c r="AV435" s="180"/>
      <c r="AW435" s="180"/>
      <c r="AX435" s="180"/>
      <c r="AY435" s="140"/>
      <c r="AZ435" s="180"/>
    </row>
    <row r="436" spans="22:52" x14ac:dyDescent="0.25">
      <c r="V436" s="140"/>
      <c r="W436" s="180"/>
      <c r="X436" s="180"/>
      <c r="Y436" s="180"/>
      <c r="Z436" s="180"/>
      <c r="AA436" s="140"/>
      <c r="AB436" s="180"/>
      <c r="AD436" s="140"/>
      <c r="AE436" s="180"/>
      <c r="AF436" s="180"/>
      <c r="AG436" s="180"/>
      <c r="AH436" s="180"/>
      <c r="AI436" s="140"/>
      <c r="AJ436" s="180"/>
      <c r="AL436" s="140"/>
      <c r="AM436" s="180"/>
      <c r="AN436" s="180"/>
      <c r="AO436" s="180"/>
      <c r="AP436" s="180"/>
      <c r="AQ436" s="140"/>
      <c r="AR436" s="180"/>
      <c r="AT436" s="140"/>
      <c r="AU436" s="180"/>
      <c r="AV436" s="180"/>
      <c r="AW436" s="180"/>
      <c r="AX436" s="180"/>
      <c r="AY436" s="140"/>
      <c r="AZ436" s="180"/>
    </row>
    <row r="437" spans="22:52" x14ac:dyDescent="0.25">
      <c r="V437" s="140"/>
      <c r="W437" s="180"/>
      <c r="X437" s="180"/>
      <c r="Y437" s="180"/>
      <c r="Z437" s="180"/>
      <c r="AA437" s="140"/>
      <c r="AB437" s="180"/>
      <c r="AD437" s="140"/>
      <c r="AE437" s="180"/>
      <c r="AF437" s="180"/>
      <c r="AG437" s="180"/>
      <c r="AH437" s="180"/>
      <c r="AI437" s="140"/>
      <c r="AJ437" s="180"/>
      <c r="AL437" s="140"/>
      <c r="AM437" s="180"/>
      <c r="AN437" s="180"/>
      <c r="AO437" s="180"/>
      <c r="AP437" s="180"/>
      <c r="AQ437" s="140"/>
      <c r="AR437" s="180"/>
      <c r="AT437" s="140"/>
      <c r="AU437" s="180"/>
      <c r="AV437" s="180"/>
      <c r="AW437" s="180"/>
      <c r="AX437" s="180"/>
      <c r="AY437" s="140"/>
      <c r="AZ437" s="180"/>
    </row>
    <row r="438" spans="22:52" x14ac:dyDescent="0.25">
      <c r="V438" s="140"/>
      <c r="W438" s="180"/>
      <c r="X438" s="180"/>
      <c r="Y438" s="180"/>
      <c r="Z438" s="180"/>
      <c r="AA438" s="140"/>
      <c r="AB438" s="180"/>
      <c r="AD438" s="140"/>
      <c r="AE438" s="180"/>
      <c r="AF438" s="180"/>
      <c r="AG438" s="180"/>
      <c r="AH438" s="180"/>
      <c r="AI438" s="140"/>
      <c r="AJ438" s="180"/>
      <c r="AL438" s="140"/>
      <c r="AM438" s="180"/>
      <c r="AN438" s="180"/>
      <c r="AO438" s="180"/>
      <c r="AP438" s="180"/>
      <c r="AQ438" s="140"/>
      <c r="AR438" s="180"/>
      <c r="AT438" s="140"/>
      <c r="AU438" s="180"/>
      <c r="AV438" s="180"/>
      <c r="AW438" s="180"/>
      <c r="AX438" s="180"/>
      <c r="AY438" s="140"/>
      <c r="AZ438" s="180"/>
    </row>
    <row r="439" spans="22:52" x14ac:dyDescent="0.25">
      <c r="V439" s="140"/>
      <c r="W439" s="180"/>
      <c r="X439" s="180"/>
      <c r="Y439" s="180"/>
      <c r="Z439" s="180"/>
      <c r="AA439" s="140"/>
      <c r="AB439" s="180"/>
      <c r="AD439" s="140"/>
      <c r="AE439" s="180"/>
      <c r="AF439" s="180"/>
      <c r="AG439" s="180"/>
      <c r="AH439" s="180"/>
      <c r="AI439" s="140"/>
      <c r="AJ439" s="180"/>
      <c r="AL439" s="140"/>
      <c r="AM439" s="180"/>
      <c r="AN439" s="180"/>
      <c r="AO439" s="180"/>
      <c r="AP439" s="180"/>
      <c r="AQ439" s="140"/>
      <c r="AR439" s="180"/>
      <c r="AT439" s="140"/>
      <c r="AU439" s="180"/>
      <c r="AV439" s="180"/>
      <c r="AW439" s="180"/>
      <c r="AX439" s="180"/>
      <c r="AY439" s="140"/>
      <c r="AZ439" s="180"/>
    </row>
    <row r="440" spans="22:52" x14ac:dyDescent="0.25">
      <c r="V440" s="140"/>
      <c r="W440" s="180"/>
      <c r="X440" s="180"/>
      <c r="Y440" s="180"/>
      <c r="Z440" s="180"/>
      <c r="AA440" s="140"/>
      <c r="AB440" s="180"/>
      <c r="AD440" s="140"/>
      <c r="AE440" s="180"/>
      <c r="AF440" s="180"/>
      <c r="AG440" s="180"/>
      <c r="AH440" s="180"/>
      <c r="AI440" s="140"/>
      <c r="AJ440" s="180"/>
      <c r="AL440" s="140"/>
      <c r="AM440" s="180"/>
      <c r="AN440" s="180"/>
      <c r="AO440" s="180"/>
      <c r="AP440" s="180"/>
      <c r="AQ440" s="140"/>
      <c r="AR440" s="180"/>
      <c r="AT440" s="140"/>
      <c r="AU440" s="180"/>
      <c r="AV440" s="180"/>
      <c r="AW440" s="180"/>
      <c r="AX440" s="180"/>
      <c r="AY440" s="140"/>
      <c r="AZ440" s="180"/>
    </row>
    <row r="441" spans="22:52" x14ac:dyDescent="0.25">
      <c r="V441" s="140"/>
      <c r="W441" s="180"/>
      <c r="X441" s="180"/>
      <c r="Y441" s="180"/>
      <c r="Z441" s="180"/>
      <c r="AA441" s="140"/>
      <c r="AB441" s="180"/>
      <c r="AD441" s="140"/>
      <c r="AE441" s="180"/>
      <c r="AF441" s="180"/>
      <c r="AG441" s="180"/>
      <c r="AH441" s="180"/>
      <c r="AI441" s="140"/>
      <c r="AJ441" s="180"/>
      <c r="AL441" s="140"/>
      <c r="AM441" s="180"/>
      <c r="AN441" s="180"/>
      <c r="AO441" s="180"/>
      <c r="AP441" s="180"/>
      <c r="AQ441" s="140"/>
      <c r="AR441" s="180"/>
      <c r="AT441" s="140"/>
      <c r="AU441" s="180"/>
      <c r="AV441" s="180"/>
      <c r="AW441" s="180"/>
      <c r="AX441" s="180"/>
      <c r="AY441" s="140"/>
      <c r="AZ441" s="180"/>
    </row>
    <row r="442" spans="22:52" x14ac:dyDescent="0.25">
      <c r="V442" s="140"/>
      <c r="W442" s="180"/>
      <c r="X442" s="180"/>
      <c r="Y442" s="180"/>
      <c r="Z442" s="180"/>
      <c r="AA442" s="140"/>
      <c r="AB442" s="180"/>
      <c r="AD442" s="140"/>
      <c r="AE442" s="180"/>
      <c r="AF442" s="180"/>
      <c r="AG442" s="180"/>
      <c r="AH442" s="180"/>
      <c r="AI442" s="140"/>
      <c r="AJ442" s="180"/>
      <c r="AL442" s="140"/>
      <c r="AM442" s="180"/>
      <c r="AN442" s="180"/>
      <c r="AO442" s="180"/>
      <c r="AP442" s="180"/>
      <c r="AQ442" s="140"/>
      <c r="AR442" s="180"/>
      <c r="AT442" s="140"/>
      <c r="AU442" s="180"/>
      <c r="AV442" s="180"/>
      <c r="AW442" s="180"/>
      <c r="AX442" s="180"/>
      <c r="AY442" s="140"/>
      <c r="AZ442" s="180"/>
    </row>
    <row r="443" spans="22:52" x14ac:dyDescent="0.25">
      <c r="V443" s="140"/>
      <c r="W443" s="180"/>
      <c r="X443" s="180"/>
      <c r="Y443" s="180"/>
      <c r="Z443" s="180"/>
      <c r="AA443" s="140"/>
      <c r="AB443" s="180"/>
      <c r="AD443" s="140"/>
      <c r="AE443" s="180"/>
      <c r="AF443" s="180"/>
      <c r="AG443" s="180"/>
      <c r="AH443" s="180"/>
      <c r="AI443" s="140"/>
      <c r="AJ443" s="180"/>
      <c r="AL443" s="140"/>
      <c r="AM443" s="180"/>
      <c r="AN443" s="180"/>
      <c r="AO443" s="180"/>
      <c r="AP443" s="180"/>
      <c r="AQ443" s="140"/>
      <c r="AR443" s="180"/>
      <c r="AT443" s="140"/>
      <c r="AU443" s="180"/>
      <c r="AV443" s="180"/>
      <c r="AW443" s="180"/>
      <c r="AX443" s="180"/>
      <c r="AY443" s="140"/>
      <c r="AZ443" s="180"/>
    </row>
    <row r="444" spans="22:52" x14ac:dyDescent="0.25">
      <c r="V444" s="140"/>
      <c r="W444" s="180"/>
      <c r="X444" s="180"/>
      <c r="Y444" s="180"/>
      <c r="Z444" s="180"/>
      <c r="AA444" s="140"/>
      <c r="AB444" s="180"/>
      <c r="AD444" s="140"/>
      <c r="AE444" s="180"/>
      <c r="AF444" s="180"/>
      <c r="AG444" s="180"/>
      <c r="AH444" s="180"/>
      <c r="AI444" s="140"/>
      <c r="AJ444" s="180"/>
      <c r="AL444" s="140"/>
      <c r="AM444" s="180"/>
      <c r="AN444" s="180"/>
      <c r="AO444" s="180"/>
      <c r="AP444" s="180"/>
      <c r="AQ444" s="140"/>
      <c r="AR444" s="180"/>
      <c r="AT444" s="140"/>
      <c r="AU444" s="180"/>
      <c r="AV444" s="180"/>
      <c r="AW444" s="180"/>
      <c r="AX444" s="180"/>
      <c r="AY444" s="140"/>
      <c r="AZ444" s="180"/>
    </row>
    <row r="445" spans="22:52" x14ac:dyDescent="0.25">
      <c r="V445" s="140"/>
      <c r="W445" s="180"/>
      <c r="X445" s="180"/>
      <c r="Y445" s="180"/>
      <c r="Z445" s="180"/>
      <c r="AA445" s="140"/>
      <c r="AB445" s="180"/>
      <c r="AD445" s="140"/>
      <c r="AE445" s="180"/>
      <c r="AF445" s="180"/>
      <c r="AG445" s="180"/>
      <c r="AH445" s="180"/>
      <c r="AI445" s="140"/>
      <c r="AJ445" s="180"/>
      <c r="AL445" s="140"/>
      <c r="AM445" s="180"/>
      <c r="AN445" s="180"/>
      <c r="AO445" s="180"/>
      <c r="AP445" s="180"/>
      <c r="AQ445" s="140"/>
      <c r="AR445" s="180"/>
      <c r="AT445" s="140"/>
      <c r="AU445" s="180"/>
      <c r="AV445" s="180"/>
      <c r="AW445" s="180"/>
      <c r="AX445" s="180"/>
      <c r="AY445" s="140"/>
      <c r="AZ445" s="180"/>
    </row>
    <row r="446" spans="22:52" x14ac:dyDescent="0.25">
      <c r="V446" s="140"/>
      <c r="W446" s="180"/>
      <c r="X446" s="180"/>
      <c r="Y446" s="180"/>
      <c r="Z446" s="180"/>
      <c r="AA446" s="140"/>
      <c r="AB446" s="180"/>
      <c r="AD446" s="140"/>
      <c r="AE446" s="180"/>
      <c r="AF446" s="180"/>
      <c r="AG446" s="180"/>
      <c r="AH446" s="180"/>
      <c r="AI446" s="140"/>
      <c r="AJ446" s="180"/>
      <c r="AL446" s="140"/>
      <c r="AM446" s="180"/>
      <c r="AN446" s="180"/>
      <c r="AO446" s="180"/>
      <c r="AP446" s="180"/>
      <c r="AQ446" s="140"/>
      <c r="AR446" s="180"/>
      <c r="AT446" s="140"/>
      <c r="AU446" s="180"/>
      <c r="AV446" s="180"/>
      <c r="AW446" s="180"/>
      <c r="AX446" s="180"/>
      <c r="AY446" s="140"/>
      <c r="AZ446" s="180"/>
    </row>
    <row r="447" spans="22:52" x14ac:dyDescent="0.25">
      <c r="V447" s="140"/>
      <c r="W447" s="180"/>
      <c r="X447" s="180"/>
      <c r="Y447" s="180"/>
      <c r="Z447" s="180"/>
      <c r="AA447" s="140"/>
      <c r="AB447" s="180"/>
      <c r="AD447" s="140"/>
      <c r="AE447" s="180"/>
      <c r="AF447" s="180"/>
      <c r="AG447" s="180"/>
      <c r="AH447" s="180"/>
      <c r="AI447" s="140"/>
      <c r="AJ447" s="180"/>
      <c r="AL447" s="140"/>
      <c r="AM447" s="180"/>
      <c r="AN447" s="180"/>
      <c r="AO447" s="180"/>
      <c r="AP447" s="180"/>
      <c r="AQ447" s="140"/>
      <c r="AR447" s="180"/>
      <c r="AT447" s="140"/>
      <c r="AU447" s="180"/>
      <c r="AV447" s="180"/>
      <c r="AW447" s="180"/>
      <c r="AX447" s="180"/>
      <c r="AY447" s="140"/>
      <c r="AZ447" s="180"/>
    </row>
    <row r="448" spans="22:52" x14ac:dyDescent="0.25">
      <c r="V448" s="140"/>
      <c r="W448" s="180"/>
      <c r="X448" s="180"/>
      <c r="Y448" s="180"/>
      <c r="Z448" s="180"/>
      <c r="AA448" s="140"/>
      <c r="AB448" s="180"/>
      <c r="AD448" s="140"/>
      <c r="AE448" s="180"/>
      <c r="AF448" s="180"/>
      <c r="AG448" s="180"/>
      <c r="AH448" s="180"/>
      <c r="AI448" s="140"/>
      <c r="AJ448" s="180"/>
      <c r="AL448" s="140"/>
      <c r="AM448" s="180"/>
      <c r="AN448" s="180"/>
      <c r="AO448" s="180"/>
      <c r="AP448" s="180"/>
      <c r="AQ448" s="140"/>
      <c r="AR448" s="180"/>
      <c r="AT448" s="140"/>
      <c r="AU448" s="180"/>
      <c r="AV448" s="180"/>
      <c r="AW448" s="180"/>
      <c r="AX448" s="180"/>
      <c r="AY448" s="140"/>
      <c r="AZ448" s="180"/>
    </row>
    <row r="449" spans="22:52" x14ac:dyDescent="0.25">
      <c r="V449" s="140"/>
      <c r="W449" s="180"/>
      <c r="X449" s="180"/>
      <c r="Y449" s="180"/>
      <c r="Z449" s="180"/>
      <c r="AA449" s="140"/>
      <c r="AB449" s="180"/>
      <c r="AD449" s="140"/>
      <c r="AE449" s="180"/>
      <c r="AF449" s="180"/>
      <c r="AG449" s="180"/>
      <c r="AH449" s="180"/>
      <c r="AI449" s="140"/>
      <c r="AJ449" s="180"/>
      <c r="AL449" s="140"/>
      <c r="AM449" s="180"/>
      <c r="AN449" s="180"/>
      <c r="AO449" s="180"/>
      <c r="AP449" s="180"/>
      <c r="AQ449" s="140"/>
      <c r="AR449" s="180"/>
      <c r="AT449" s="140"/>
      <c r="AU449" s="180"/>
      <c r="AV449" s="180"/>
      <c r="AW449" s="180"/>
      <c r="AX449" s="180"/>
      <c r="AY449" s="140"/>
      <c r="AZ449" s="180"/>
    </row>
    <row r="450" spans="22:52" x14ac:dyDescent="0.25">
      <c r="V450" s="140"/>
      <c r="W450" s="180"/>
      <c r="X450" s="180"/>
      <c r="Y450" s="180"/>
      <c r="Z450" s="180"/>
      <c r="AA450" s="140"/>
      <c r="AB450" s="180"/>
      <c r="AD450" s="140"/>
      <c r="AE450" s="180"/>
      <c r="AF450" s="180"/>
      <c r="AG450" s="180"/>
      <c r="AH450" s="180"/>
      <c r="AI450" s="140"/>
      <c r="AJ450" s="180"/>
      <c r="AL450" s="140"/>
      <c r="AM450" s="180"/>
      <c r="AN450" s="180"/>
      <c r="AO450" s="180"/>
      <c r="AP450" s="180"/>
      <c r="AQ450" s="140"/>
      <c r="AR450" s="180"/>
      <c r="AT450" s="140"/>
      <c r="AU450" s="180"/>
      <c r="AV450" s="180"/>
      <c r="AW450" s="180"/>
      <c r="AX450" s="180"/>
      <c r="AY450" s="140"/>
      <c r="AZ450" s="180"/>
    </row>
    <row r="451" spans="22:52" x14ac:dyDescent="0.25">
      <c r="V451" s="140"/>
      <c r="W451" s="180"/>
      <c r="X451" s="180"/>
      <c r="Y451" s="180"/>
      <c r="Z451" s="180"/>
      <c r="AA451" s="140"/>
      <c r="AB451" s="180"/>
      <c r="AD451" s="140"/>
      <c r="AE451" s="180"/>
      <c r="AF451" s="180"/>
      <c r="AG451" s="180"/>
      <c r="AH451" s="180"/>
      <c r="AI451" s="140"/>
      <c r="AJ451" s="180"/>
      <c r="AL451" s="140"/>
      <c r="AM451" s="180"/>
      <c r="AN451" s="180"/>
      <c r="AO451" s="180"/>
      <c r="AP451" s="180"/>
      <c r="AQ451" s="140"/>
      <c r="AR451" s="180"/>
      <c r="AT451" s="140"/>
      <c r="AU451" s="180"/>
      <c r="AV451" s="180"/>
      <c r="AW451" s="180"/>
      <c r="AX451" s="180"/>
      <c r="AY451" s="140"/>
      <c r="AZ451" s="180"/>
    </row>
    <row r="452" spans="22:52" x14ac:dyDescent="0.25">
      <c r="V452" s="140"/>
      <c r="W452" s="180"/>
      <c r="X452" s="180"/>
      <c r="Y452" s="180"/>
      <c r="Z452" s="180"/>
      <c r="AA452" s="140"/>
      <c r="AB452" s="180"/>
      <c r="AD452" s="140"/>
      <c r="AE452" s="180"/>
      <c r="AF452" s="180"/>
      <c r="AG452" s="180"/>
      <c r="AH452" s="180"/>
      <c r="AI452" s="140"/>
      <c r="AJ452" s="180"/>
      <c r="AL452" s="140"/>
      <c r="AM452" s="180"/>
      <c r="AN452" s="180"/>
      <c r="AO452" s="180"/>
      <c r="AP452" s="180"/>
      <c r="AQ452" s="140"/>
      <c r="AR452" s="180"/>
      <c r="AT452" s="140"/>
      <c r="AU452" s="180"/>
      <c r="AV452" s="180"/>
      <c r="AW452" s="180"/>
      <c r="AX452" s="180"/>
      <c r="AY452" s="140"/>
      <c r="AZ452" s="180"/>
    </row>
    <row r="453" spans="22:52" x14ac:dyDescent="0.25">
      <c r="V453" s="140"/>
      <c r="W453" s="180"/>
      <c r="X453" s="180"/>
      <c r="Y453" s="180"/>
      <c r="Z453" s="180"/>
      <c r="AA453" s="140"/>
      <c r="AB453" s="180"/>
      <c r="AD453" s="140"/>
      <c r="AE453" s="180"/>
      <c r="AF453" s="180"/>
      <c r="AG453" s="180"/>
      <c r="AH453" s="180"/>
      <c r="AI453" s="140"/>
      <c r="AJ453" s="180"/>
      <c r="AL453" s="140"/>
      <c r="AM453" s="180"/>
      <c r="AN453" s="180"/>
      <c r="AO453" s="180"/>
      <c r="AP453" s="180"/>
      <c r="AQ453" s="140"/>
      <c r="AR453" s="180"/>
      <c r="AT453" s="140"/>
      <c r="AU453" s="180"/>
      <c r="AV453" s="180"/>
      <c r="AW453" s="180"/>
      <c r="AX453" s="180"/>
      <c r="AY453" s="140"/>
      <c r="AZ453" s="180"/>
    </row>
    <row r="454" spans="22:52" x14ac:dyDescent="0.25">
      <c r="V454" s="140"/>
      <c r="W454" s="180"/>
      <c r="X454" s="180"/>
      <c r="Y454" s="180"/>
      <c r="Z454" s="180"/>
      <c r="AA454" s="140"/>
      <c r="AB454" s="180"/>
      <c r="AD454" s="140"/>
      <c r="AE454" s="180"/>
      <c r="AF454" s="180"/>
      <c r="AG454" s="180"/>
      <c r="AH454" s="180"/>
      <c r="AI454" s="140"/>
      <c r="AJ454" s="180"/>
      <c r="AL454" s="140"/>
      <c r="AM454" s="180"/>
      <c r="AN454" s="180"/>
      <c r="AO454" s="180"/>
      <c r="AP454" s="180"/>
      <c r="AQ454" s="140"/>
      <c r="AR454" s="180"/>
      <c r="AT454" s="140"/>
      <c r="AU454" s="180"/>
      <c r="AV454" s="180"/>
      <c r="AW454" s="180"/>
      <c r="AX454" s="180"/>
      <c r="AY454" s="140"/>
      <c r="AZ454" s="180"/>
    </row>
    <row r="455" spans="22:52" x14ac:dyDescent="0.25">
      <c r="V455" s="140"/>
      <c r="W455" s="180"/>
      <c r="X455" s="180"/>
      <c r="Y455" s="180"/>
      <c r="Z455" s="180"/>
      <c r="AA455" s="140"/>
      <c r="AB455" s="180"/>
      <c r="AD455" s="140"/>
      <c r="AE455" s="180"/>
      <c r="AF455" s="180"/>
      <c r="AG455" s="180"/>
      <c r="AH455" s="180"/>
      <c r="AI455" s="140"/>
      <c r="AJ455" s="180"/>
      <c r="AL455" s="140"/>
      <c r="AM455" s="180"/>
      <c r="AN455" s="180"/>
      <c r="AO455" s="180"/>
      <c r="AP455" s="180"/>
      <c r="AQ455" s="140"/>
      <c r="AR455" s="180"/>
      <c r="AT455" s="140"/>
      <c r="AU455" s="180"/>
      <c r="AV455" s="180"/>
      <c r="AW455" s="180"/>
      <c r="AX455" s="180"/>
      <c r="AY455" s="140"/>
      <c r="AZ455" s="180"/>
    </row>
    <row r="456" spans="22:52" x14ac:dyDescent="0.25">
      <c r="V456" s="140"/>
      <c r="W456" s="180"/>
      <c r="X456" s="180"/>
      <c r="Y456" s="180"/>
      <c r="Z456" s="180"/>
      <c r="AA456" s="140"/>
      <c r="AB456" s="180"/>
      <c r="AD456" s="140"/>
      <c r="AE456" s="180"/>
      <c r="AF456" s="180"/>
      <c r="AG456" s="180"/>
      <c r="AH456" s="180"/>
      <c r="AI456" s="140"/>
      <c r="AJ456" s="180"/>
      <c r="AL456" s="140"/>
      <c r="AM456" s="180"/>
      <c r="AN456" s="180"/>
      <c r="AO456" s="180"/>
      <c r="AP456" s="180"/>
      <c r="AQ456" s="140"/>
      <c r="AR456" s="180"/>
      <c r="AT456" s="140"/>
      <c r="AU456" s="180"/>
      <c r="AV456" s="180"/>
      <c r="AW456" s="180"/>
      <c r="AX456" s="180"/>
      <c r="AY456" s="140"/>
      <c r="AZ456" s="180"/>
    </row>
    <row r="457" spans="22:52" x14ac:dyDescent="0.25">
      <c r="V457" s="140"/>
      <c r="W457" s="180"/>
      <c r="X457" s="180"/>
      <c r="Y457" s="180"/>
      <c r="Z457" s="180"/>
      <c r="AA457" s="140"/>
      <c r="AB457" s="180"/>
      <c r="AD457" s="140"/>
      <c r="AE457" s="180"/>
      <c r="AF457" s="180"/>
      <c r="AG457" s="180"/>
      <c r="AH457" s="180"/>
      <c r="AI457" s="140"/>
      <c r="AJ457" s="180"/>
      <c r="AL457" s="140"/>
      <c r="AM457" s="180"/>
      <c r="AN457" s="180"/>
      <c r="AO457" s="180"/>
      <c r="AP457" s="180"/>
      <c r="AQ457" s="140"/>
      <c r="AR457" s="180"/>
      <c r="AT457" s="140"/>
      <c r="AU457" s="180"/>
      <c r="AV457" s="180"/>
      <c r="AW457" s="180"/>
      <c r="AX457" s="180"/>
      <c r="AY457" s="140"/>
      <c r="AZ457" s="180"/>
    </row>
    <row r="458" spans="22:52" x14ac:dyDescent="0.25">
      <c r="V458" s="140"/>
      <c r="W458" s="180"/>
      <c r="X458" s="180"/>
      <c r="Y458" s="180"/>
      <c r="Z458" s="180"/>
      <c r="AA458" s="140"/>
      <c r="AB458" s="180"/>
      <c r="AD458" s="140"/>
      <c r="AE458" s="180"/>
      <c r="AF458" s="180"/>
      <c r="AG458" s="180"/>
      <c r="AH458" s="180"/>
      <c r="AI458" s="140"/>
      <c r="AJ458" s="180"/>
      <c r="AL458" s="140"/>
      <c r="AM458" s="180"/>
      <c r="AN458" s="180"/>
      <c r="AO458" s="180"/>
      <c r="AP458" s="180"/>
      <c r="AQ458" s="140"/>
      <c r="AR458" s="180"/>
      <c r="AT458" s="140"/>
      <c r="AU458" s="180"/>
      <c r="AV458" s="180"/>
      <c r="AW458" s="180"/>
      <c r="AX458" s="180"/>
      <c r="AY458" s="140"/>
      <c r="AZ458" s="180"/>
    </row>
    <row r="459" spans="22:52" x14ac:dyDescent="0.25">
      <c r="V459" s="140"/>
      <c r="W459" s="180"/>
      <c r="X459" s="180"/>
      <c r="Y459" s="180"/>
      <c r="Z459" s="180"/>
      <c r="AA459" s="140"/>
      <c r="AB459" s="180"/>
      <c r="AD459" s="140"/>
      <c r="AE459" s="180"/>
      <c r="AF459" s="180"/>
      <c r="AG459" s="180"/>
      <c r="AH459" s="180"/>
      <c r="AI459" s="140"/>
      <c r="AJ459" s="180"/>
      <c r="AL459" s="140"/>
      <c r="AM459" s="180"/>
      <c r="AN459" s="180"/>
      <c r="AO459" s="180"/>
      <c r="AP459" s="180"/>
      <c r="AQ459" s="140"/>
      <c r="AR459" s="180"/>
      <c r="AT459" s="140"/>
      <c r="AU459" s="180"/>
      <c r="AV459" s="180"/>
      <c r="AW459" s="180"/>
      <c r="AX459" s="180"/>
      <c r="AY459" s="140"/>
      <c r="AZ459" s="180"/>
    </row>
    <row r="460" spans="22:52" x14ac:dyDescent="0.25">
      <c r="V460" s="140"/>
      <c r="W460" s="180"/>
      <c r="X460" s="180"/>
      <c r="Y460" s="180"/>
      <c r="Z460" s="180"/>
      <c r="AA460" s="140"/>
      <c r="AB460" s="180"/>
      <c r="AD460" s="140"/>
      <c r="AE460" s="180"/>
      <c r="AF460" s="180"/>
      <c r="AG460" s="180"/>
      <c r="AH460" s="180"/>
      <c r="AI460" s="140"/>
      <c r="AJ460" s="180"/>
      <c r="AL460" s="140"/>
      <c r="AM460" s="180"/>
      <c r="AN460" s="180"/>
      <c r="AO460" s="180"/>
      <c r="AP460" s="180"/>
      <c r="AQ460" s="140"/>
      <c r="AR460" s="180"/>
      <c r="AT460" s="140"/>
      <c r="AU460" s="180"/>
      <c r="AV460" s="180"/>
      <c r="AW460" s="180"/>
      <c r="AX460" s="180"/>
      <c r="AY460" s="140"/>
      <c r="AZ460" s="180"/>
    </row>
    <row r="461" spans="22:52" x14ac:dyDescent="0.25">
      <c r="V461" s="140"/>
      <c r="W461" s="180"/>
      <c r="X461" s="180"/>
      <c r="Y461" s="180"/>
      <c r="Z461" s="180"/>
      <c r="AA461" s="140"/>
      <c r="AB461" s="180"/>
      <c r="AD461" s="140"/>
      <c r="AE461" s="180"/>
      <c r="AF461" s="180"/>
      <c r="AG461" s="180"/>
      <c r="AH461" s="180"/>
      <c r="AI461" s="140"/>
      <c r="AJ461" s="180"/>
      <c r="AL461" s="140"/>
      <c r="AM461" s="180"/>
      <c r="AN461" s="180"/>
      <c r="AO461" s="180"/>
      <c r="AP461" s="180"/>
      <c r="AQ461" s="140"/>
      <c r="AR461" s="180"/>
      <c r="AT461" s="140"/>
      <c r="AU461" s="180"/>
      <c r="AV461" s="180"/>
      <c r="AW461" s="180"/>
      <c r="AX461" s="180"/>
      <c r="AY461" s="140"/>
      <c r="AZ461" s="180"/>
    </row>
    <row r="462" spans="22:52" x14ac:dyDescent="0.25">
      <c r="V462" s="140"/>
      <c r="W462" s="180"/>
      <c r="X462" s="180"/>
      <c r="Y462" s="180"/>
      <c r="Z462" s="180"/>
      <c r="AA462" s="140"/>
      <c r="AB462" s="180"/>
      <c r="AD462" s="140"/>
      <c r="AE462" s="180"/>
      <c r="AF462" s="180"/>
      <c r="AG462" s="180"/>
      <c r="AH462" s="180"/>
      <c r="AI462" s="140"/>
      <c r="AJ462" s="180"/>
      <c r="AL462" s="140"/>
      <c r="AM462" s="180"/>
      <c r="AN462" s="180"/>
      <c r="AO462" s="180"/>
      <c r="AP462" s="180"/>
      <c r="AQ462" s="140"/>
      <c r="AR462" s="180"/>
      <c r="AT462" s="140"/>
      <c r="AU462" s="180"/>
      <c r="AV462" s="180"/>
      <c r="AW462" s="180"/>
      <c r="AX462" s="180"/>
      <c r="AY462" s="140"/>
      <c r="AZ462" s="180"/>
    </row>
    <row r="463" spans="22:52" x14ac:dyDescent="0.25">
      <c r="V463" s="140"/>
      <c r="W463" s="180"/>
      <c r="X463" s="180"/>
      <c r="Y463" s="180"/>
      <c r="Z463" s="180"/>
      <c r="AA463" s="140"/>
      <c r="AB463" s="180"/>
      <c r="AD463" s="140"/>
      <c r="AE463" s="180"/>
      <c r="AF463" s="180"/>
      <c r="AG463" s="180"/>
      <c r="AH463" s="180"/>
      <c r="AI463" s="140"/>
      <c r="AJ463" s="180"/>
      <c r="AL463" s="140"/>
      <c r="AM463" s="180"/>
      <c r="AN463" s="180"/>
      <c r="AO463" s="180"/>
      <c r="AP463" s="180"/>
      <c r="AQ463" s="140"/>
      <c r="AR463" s="180"/>
      <c r="AT463" s="140"/>
      <c r="AU463" s="180"/>
      <c r="AV463" s="180"/>
      <c r="AW463" s="180"/>
      <c r="AX463" s="180"/>
      <c r="AY463" s="140"/>
      <c r="AZ463" s="180"/>
    </row>
    <row r="464" spans="22:52" x14ac:dyDescent="0.25">
      <c r="V464" s="140"/>
      <c r="W464" s="180"/>
      <c r="X464" s="180"/>
      <c r="Y464" s="180"/>
      <c r="Z464" s="180"/>
      <c r="AA464" s="140"/>
      <c r="AB464" s="180"/>
      <c r="AD464" s="140"/>
      <c r="AE464" s="180"/>
      <c r="AF464" s="180"/>
      <c r="AG464" s="180"/>
      <c r="AH464" s="180"/>
      <c r="AI464" s="140"/>
      <c r="AJ464" s="180"/>
      <c r="AL464" s="140"/>
      <c r="AM464" s="180"/>
      <c r="AN464" s="180"/>
      <c r="AO464" s="180"/>
      <c r="AP464" s="180"/>
      <c r="AQ464" s="140"/>
      <c r="AR464" s="180"/>
      <c r="AT464" s="140"/>
      <c r="AU464" s="180"/>
      <c r="AV464" s="180"/>
      <c r="AW464" s="180"/>
      <c r="AX464" s="180"/>
      <c r="AY464" s="140"/>
      <c r="AZ464" s="180"/>
    </row>
    <row r="465" spans="22:52" x14ac:dyDescent="0.25">
      <c r="V465" s="140"/>
      <c r="W465" s="180"/>
      <c r="X465" s="180"/>
      <c r="Y465" s="180"/>
      <c r="Z465" s="180"/>
      <c r="AA465" s="140"/>
      <c r="AB465" s="180"/>
      <c r="AD465" s="140"/>
      <c r="AE465" s="180"/>
      <c r="AF465" s="180"/>
      <c r="AG465" s="180"/>
      <c r="AH465" s="180"/>
      <c r="AI465" s="140"/>
      <c r="AJ465" s="180"/>
      <c r="AL465" s="140"/>
      <c r="AM465" s="180"/>
      <c r="AN465" s="180"/>
      <c r="AO465" s="180"/>
      <c r="AP465" s="180"/>
      <c r="AQ465" s="140"/>
      <c r="AR465" s="180"/>
      <c r="AT465" s="140"/>
      <c r="AU465" s="180"/>
      <c r="AV465" s="180"/>
      <c r="AW465" s="180"/>
      <c r="AX465" s="180"/>
      <c r="AY465" s="140"/>
      <c r="AZ465" s="180"/>
    </row>
    <row r="466" spans="22:52" x14ac:dyDescent="0.25">
      <c r="V466" s="140"/>
      <c r="W466" s="180"/>
      <c r="X466" s="180"/>
      <c r="Y466" s="180"/>
      <c r="Z466" s="180"/>
      <c r="AA466" s="140"/>
      <c r="AB466" s="180"/>
      <c r="AD466" s="140"/>
      <c r="AE466" s="180"/>
      <c r="AF466" s="180"/>
      <c r="AG466" s="180"/>
      <c r="AH466" s="180"/>
      <c r="AI466" s="140"/>
      <c r="AJ466" s="180"/>
      <c r="AL466" s="140"/>
      <c r="AM466" s="180"/>
      <c r="AN466" s="180"/>
      <c r="AO466" s="180"/>
      <c r="AP466" s="180"/>
      <c r="AQ466" s="140"/>
      <c r="AR466" s="180"/>
      <c r="AT466" s="140"/>
      <c r="AU466" s="180"/>
      <c r="AV466" s="180"/>
      <c r="AW466" s="180"/>
      <c r="AX466" s="180"/>
      <c r="AY466" s="140"/>
      <c r="AZ466" s="180"/>
    </row>
    <row r="467" spans="22:52" x14ac:dyDescent="0.25">
      <c r="V467" s="140"/>
      <c r="W467" s="180"/>
      <c r="X467" s="180"/>
      <c r="Y467" s="180"/>
      <c r="Z467" s="180"/>
      <c r="AA467" s="140"/>
      <c r="AB467" s="180"/>
      <c r="AD467" s="140"/>
      <c r="AE467" s="180"/>
      <c r="AF467" s="180"/>
      <c r="AG467" s="180"/>
      <c r="AH467" s="180"/>
      <c r="AI467" s="140"/>
      <c r="AJ467" s="180"/>
      <c r="AL467" s="140"/>
      <c r="AM467" s="180"/>
      <c r="AN467" s="180"/>
      <c r="AO467" s="180"/>
      <c r="AP467" s="180"/>
      <c r="AQ467" s="140"/>
      <c r="AR467" s="180"/>
      <c r="AT467" s="140"/>
      <c r="AU467" s="180"/>
      <c r="AV467" s="180"/>
      <c r="AW467" s="180"/>
      <c r="AX467" s="180"/>
      <c r="AY467" s="140"/>
      <c r="AZ467" s="180"/>
    </row>
    <row r="468" spans="22:52" x14ac:dyDescent="0.25">
      <c r="V468" s="140"/>
      <c r="W468" s="180"/>
      <c r="X468" s="180"/>
      <c r="Y468" s="180"/>
      <c r="Z468" s="180"/>
      <c r="AA468" s="140"/>
      <c r="AB468" s="180"/>
      <c r="AD468" s="140"/>
      <c r="AE468" s="180"/>
      <c r="AF468" s="180"/>
      <c r="AG468" s="180"/>
      <c r="AH468" s="180"/>
      <c r="AI468" s="140"/>
      <c r="AJ468" s="180"/>
      <c r="AL468" s="140"/>
      <c r="AM468" s="180"/>
      <c r="AN468" s="180"/>
      <c r="AO468" s="180"/>
      <c r="AP468" s="180"/>
      <c r="AQ468" s="140"/>
      <c r="AR468" s="180"/>
      <c r="AT468" s="140"/>
      <c r="AU468" s="180"/>
      <c r="AV468" s="180"/>
      <c r="AW468" s="180"/>
      <c r="AX468" s="180"/>
      <c r="AY468" s="140"/>
      <c r="AZ468" s="180"/>
    </row>
    <row r="469" spans="22:52" x14ac:dyDescent="0.25">
      <c r="V469" s="140"/>
      <c r="W469" s="180"/>
      <c r="X469" s="180"/>
      <c r="Y469" s="180"/>
      <c r="Z469" s="180"/>
      <c r="AA469" s="140"/>
      <c r="AB469" s="180"/>
      <c r="AD469" s="140"/>
      <c r="AE469" s="180"/>
      <c r="AF469" s="180"/>
      <c r="AG469" s="180"/>
      <c r="AH469" s="180"/>
      <c r="AI469" s="140"/>
      <c r="AJ469" s="180"/>
      <c r="AL469" s="140"/>
      <c r="AM469" s="180"/>
      <c r="AN469" s="180"/>
      <c r="AO469" s="180"/>
      <c r="AP469" s="180"/>
      <c r="AQ469" s="140"/>
      <c r="AR469" s="180"/>
      <c r="AT469" s="140"/>
      <c r="AU469" s="180"/>
      <c r="AV469" s="180"/>
      <c r="AW469" s="180"/>
      <c r="AX469" s="180"/>
      <c r="AY469" s="140"/>
      <c r="AZ469" s="180"/>
    </row>
    <row r="470" spans="22:52" x14ac:dyDescent="0.25">
      <c r="V470" s="140"/>
      <c r="W470" s="180"/>
      <c r="X470" s="180"/>
      <c r="Y470" s="180"/>
      <c r="Z470" s="180"/>
      <c r="AA470" s="140"/>
      <c r="AB470" s="180"/>
      <c r="AD470" s="140"/>
      <c r="AE470" s="180"/>
      <c r="AF470" s="180"/>
      <c r="AG470" s="180"/>
      <c r="AH470" s="180"/>
      <c r="AI470" s="140"/>
      <c r="AJ470" s="180"/>
      <c r="AL470" s="140"/>
      <c r="AM470" s="180"/>
      <c r="AN470" s="180"/>
      <c r="AO470" s="180"/>
      <c r="AP470" s="180"/>
      <c r="AQ470" s="140"/>
      <c r="AR470" s="180"/>
      <c r="AT470" s="140"/>
      <c r="AU470" s="180"/>
      <c r="AV470" s="180"/>
      <c r="AW470" s="180"/>
      <c r="AX470" s="180"/>
      <c r="AY470" s="140"/>
      <c r="AZ470" s="180"/>
    </row>
    <row r="471" spans="22:52" x14ac:dyDescent="0.25">
      <c r="V471" s="140"/>
      <c r="W471" s="180"/>
      <c r="X471" s="180"/>
      <c r="Y471" s="180"/>
      <c r="Z471" s="180"/>
      <c r="AA471" s="140"/>
      <c r="AB471" s="180"/>
      <c r="AD471" s="140"/>
      <c r="AE471" s="180"/>
      <c r="AF471" s="180"/>
      <c r="AG471" s="180"/>
      <c r="AH471" s="180"/>
      <c r="AI471" s="140"/>
      <c r="AJ471" s="180"/>
      <c r="AL471" s="140"/>
      <c r="AM471" s="180"/>
      <c r="AN471" s="180"/>
      <c r="AO471" s="180"/>
      <c r="AP471" s="180"/>
      <c r="AQ471" s="140"/>
      <c r="AR471" s="180"/>
      <c r="AT471" s="140"/>
      <c r="AU471" s="180"/>
      <c r="AV471" s="180"/>
      <c r="AW471" s="180"/>
      <c r="AX471" s="180"/>
      <c r="AY471" s="140"/>
      <c r="AZ471" s="180"/>
    </row>
    <row r="472" spans="22:52" x14ac:dyDescent="0.25">
      <c r="V472" s="140"/>
      <c r="W472" s="180"/>
      <c r="X472" s="180"/>
      <c r="Y472" s="180"/>
      <c r="Z472" s="180"/>
      <c r="AA472" s="140"/>
      <c r="AB472" s="180"/>
      <c r="AD472" s="140"/>
      <c r="AE472" s="180"/>
      <c r="AF472" s="180"/>
      <c r="AG472" s="180"/>
      <c r="AH472" s="180"/>
      <c r="AI472" s="140"/>
      <c r="AJ472" s="180"/>
      <c r="AL472" s="140"/>
      <c r="AM472" s="180"/>
      <c r="AN472" s="180"/>
      <c r="AO472" s="180"/>
      <c r="AP472" s="180"/>
      <c r="AQ472" s="140"/>
      <c r="AR472" s="180"/>
      <c r="AT472" s="140"/>
      <c r="AU472" s="180"/>
      <c r="AV472" s="180"/>
      <c r="AW472" s="180"/>
      <c r="AX472" s="180"/>
      <c r="AY472" s="140"/>
      <c r="AZ472" s="180"/>
    </row>
    <row r="473" spans="22:52" x14ac:dyDescent="0.25">
      <c r="V473" s="140"/>
      <c r="W473" s="180"/>
      <c r="X473" s="180"/>
      <c r="Y473" s="180"/>
      <c r="Z473" s="180"/>
      <c r="AA473" s="140"/>
      <c r="AB473" s="180"/>
      <c r="AD473" s="140"/>
      <c r="AE473" s="180"/>
      <c r="AF473" s="180"/>
      <c r="AG473" s="180"/>
      <c r="AH473" s="180"/>
      <c r="AI473" s="140"/>
      <c r="AJ473" s="180"/>
      <c r="AL473" s="140"/>
      <c r="AM473" s="180"/>
      <c r="AN473" s="180"/>
      <c r="AO473" s="180"/>
      <c r="AP473" s="180"/>
      <c r="AQ473" s="140"/>
      <c r="AR473" s="180"/>
      <c r="AT473" s="140"/>
      <c r="AU473" s="180"/>
      <c r="AV473" s="180"/>
      <c r="AW473" s="180"/>
      <c r="AX473" s="180"/>
      <c r="AY473" s="140"/>
      <c r="AZ473" s="180"/>
    </row>
    <row r="474" spans="22:52" x14ac:dyDescent="0.25">
      <c r="V474" s="140"/>
      <c r="W474" s="180"/>
      <c r="X474" s="180"/>
      <c r="Y474" s="180"/>
      <c r="Z474" s="180"/>
      <c r="AA474" s="140"/>
      <c r="AB474" s="180"/>
      <c r="AD474" s="140"/>
      <c r="AE474" s="180"/>
      <c r="AF474" s="180"/>
      <c r="AG474" s="180"/>
      <c r="AH474" s="180"/>
      <c r="AI474" s="140"/>
      <c r="AJ474" s="180"/>
      <c r="AL474" s="140"/>
      <c r="AM474" s="180"/>
      <c r="AN474" s="180"/>
      <c r="AO474" s="180"/>
      <c r="AP474" s="180"/>
      <c r="AQ474" s="140"/>
      <c r="AR474" s="180"/>
      <c r="AT474" s="140"/>
      <c r="AU474" s="180"/>
      <c r="AV474" s="180"/>
      <c r="AW474" s="180"/>
      <c r="AX474" s="180"/>
      <c r="AY474" s="140"/>
      <c r="AZ474" s="180"/>
    </row>
    <row r="475" spans="22:52" x14ac:dyDescent="0.25">
      <c r="V475" s="140"/>
      <c r="W475" s="180"/>
      <c r="X475" s="180"/>
      <c r="Y475" s="180"/>
      <c r="Z475" s="180"/>
      <c r="AA475" s="140"/>
      <c r="AB475" s="180"/>
      <c r="AD475" s="140"/>
      <c r="AE475" s="180"/>
      <c r="AF475" s="180"/>
      <c r="AG475" s="180"/>
      <c r="AH475" s="180"/>
      <c r="AI475" s="140"/>
      <c r="AJ475" s="180"/>
      <c r="AL475" s="140"/>
      <c r="AM475" s="180"/>
      <c r="AN475" s="180"/>
      <c r="AO475" s="180"/>
      <c r="AP475" s="180"/>
      <c r="AQ475" s="140"/>
      <c r="AR475" s="180"/>
      <c r="AT475" s="140"/>
      <c r="AU475" s="180"/>
      <c r="AV475" s="180"/>
      <c r="AW475" s="180"/>
      <c r="AX475" s="180"/>
      <c r="AY475" s="140"/>
      <c r="AZ475" s="180"/>
    </row>
    <row r="476" spans="22:52" x14ac:dyDescent="0.25">
      <c r="V476" s="140"/>
      <c r="W476" s="180"/>
      <c r="X476" s="180"/>
      <c r="Y476" s="180"/>
      <c r="Z476" s="180"/>
      <c r="AA476" s="140"/>
      <c r="AB476" s="180"/>
      <c r="AD476" s="140"/>
      <c r="AE476" s="180"/>
      <c r="AF476" s="180"/>
      <c r="AG476" s="180"/>
      <c r="AH476" s="180"/>
      <c r="AI476" s="140"/>
      <c r="AJ476" s="180"/>
      <c r="AL476" s="140"/>
      <c r="AM476" s="180"/>
      <c r="AN476" s="180"/>
      <c r="AO476" s="180"/>
      <c r="AP476" s="180"/>
      <c r="AQ476" s="140"/>
      <c r="AR476" s="180"/>
      <c r="AT476" s="140"/>
      <c r="AU476" s="180"/>
      <c r="AV476" s="180"/>
      <c r="AW476" s="180"/>
      <c r="AX476" s="180"/>
      <c r="AY476" s="140"/>
      <c r="AZ476" s="180"/>
    </row>
    <row r="477" spans="22:52" x14ac:dyDescent="0.25">
      <c r="V477" s="140"/>
      <c r="W477" s="180"/>
      <c r="X477" s="180"/>
      <c r="Y477" s="180"/>
      <c r="Z477" s="180"/>
      <c r="AA477" s="140"/>
      <c r="AB477" s="180"/>
      <c r="AD477" s="140"/>
      <c r="AE477" s="180"/>
      <c r="AF477" s="180"/>
      <c r="AG477" s="180"/>
      <c r="AH477" s="180"/>
      <c r="AI477" s="140"/>
      <c r="AJ477" s="180"/>
      <c r="AL477" s="140"/>
      <c r="AM477" s="180"/>
      <c r="AN477" s="180"/>
      <c r="AO477" s="180"/>
      <c r="AP477" s="180"/>
      <c r="AQ477" s="140"/>
      <c r="AR477" s="180"/>
      <c r="AT477" s="140"/>
      <c r="AU477" s="180"/>
      <c r="AV477" s="180"/>
      <c r="AW477" s="180"/>
      <c r="AX477" s="180"/>
      <c r="AY477" s="140"/>
      <c r="AZ477" s="180"/>
    </row>
    <row r="478" spans="22:52" x14ac:dyDescent="0.25">
      <c r="V478" s="140"/>
      <c r="W478" s="180"/>
      <c r="X478" s="180"/>
      <c r="Y478" s="180"/>
      <c r="Z478" s="180"/>
      <c r="AA478" s="140"/>
      <c r="AB478" s="180"/>
      <c r="AD478" s="140"/>
      <c r="AE478" s="180"/>
      <c r="AF478" s="180"/>
      <c r="AG478" s="180"/>
      <c r="AH478" s="180"/>
      <c r="AI478" s="140"/>
      <c r="AJ478" s="180"/>
      <c r="AL478" s="140"/>
      <c r="AM478" s="180"/>
      <c r="AN478" s="180"/>
      <c r="AO478" s="180"/>
      <c r="AP478" s="180"/>
      <c r="AQ478" s="140"/>
      <c r="AR478" s="180"/>
      <c r="AT478" s="140"/>
      <c r="AU478" s="180"/>
      <c r="AV478" s="180"/>
      <c r="AW478" s="180"/>
      <c r="AX478" s="180"/>
      <c r="AY478" s="140"/>
      <c r="AZ478" s="180"/>
    </row>
    <row r="479" spans="22:52" x14ac:dyDescent="0.25">
      <c r="V479" s="140"/>
      <c r="W479" s="180"/>
      <c r="X479" s="180"/>
      <c r="Y479" s="180"/>
      <c r="Z479" s="180"/>
      <c r="AA479" s="140"/>
      <c r="AB479" s="180"/>
      <c r="AD479" s="140"/>
      <c r="AE479" s="180"/>
      <c r="AF479" s="180"/>
      <c r="AG479" s="180"/>
      <c r="AH479" s="180"/>
      <c r="AI479" s="140"/>
      <c r="AJ479" s="180"/>
      <c r="AL479" s="140"/>
      <c r="AM479" s="180"/>
      <c r="AN479" s="180"/>
      <c r="AO479" s="180"/>
      <c r="AP479" s="180"/>
      <c r="AQ479" s="140"/>
      <c r="AR479" s="180"/>
      <c r="AT479" s="140"/>
      <c r="AU479" s="180"/>
      <c r="AV479" s="180"/>
      <c r="AW479" s="180"/>
      <c r="AX479" s="180"/>
      <c r="AY479" s="140"/>
      <c r="AZ479" s="180"/>
    </row>
    <row r="480" spans="22:52" x14ac:dyDescent="0.25">
      <c r="V480" s="140"/>
      <c r="W480" s="180"/>
      <c r="X480" s="180"/>
      <c r="Y480" s="180"/>
      <c r="Z480" s="180"/>
      <c r="AA480" s="140"/>
      <c r="AB480" s="180"/>
      <c r="AD480" s="140"/>
      <c r="AE480" s="180"/>
      <c r="AF480" s="180"/>
      <c r="AG480" s="180"/>
      <c r="AH480" s="180"/>
      <c r="AI480" s="140"/>
      <c r="AJ480" s="180"/>
      <c r="AL480" s="140"/>
      <c r="AM480" s="180"/>
      <c r="AN480" s="180"/>
      <c r="AO480" s="180"/>
      <c r="AP480" s="180"/>
      <c r="AQ480" s="140"/>
      <c r="AR480" s="180"/>
      <c r="AT480" s="140"/>
      <c r="AU480" s="180"/>
      <c r="AV480" s="180"/>
      <c r="AW480" s="180"/>
      <c r="AX480" s="180"/>
      <c r="AY480" s="140"/>
      <c r="AZ480" s="180"/>
    </row>
    <row r="481" spans="22:52" x14ac:dyDescent="0.25">
      <c r="V481" s="140"/>
      <c r="W481" s="180"/>
      <c r="X481" s="180"/>
      <c r="Y481" s="180"/>
      <c r="Z481" s="180"/>
      <c r="AA481" s="140"/>
      <c r="AB481" s="180"/>
      <c r="AD481" s="140"/>
      <c r="AE481" s="180"/>
      <c r="AF481" s="180"/>
      <c r="AG481" s="180"/>
      <c r="AH481" s="180"/>
      <c r="AI481" s="140"/>
      <c r="AJ481" s="180"/>
      <c r="AL481" s="140"/>
      <c r="AM481" s="180"/>
      <c r="AN481" s="180"/>
      <c r="AO481" s="180"/>
      <c r="AP481" s="180"/>
      <c r="AQ481" s="140"/>
      <c r="AR481" s="180"/>
      <c r="AT481" s="140"/>
      <c r="AU481" s="180"/>
      <c r="AV481" s="180"/>
      <c r="AW481" s="180"/>
      <c r="AX481" s="180"/>
      <c r="AY481" s="140"/>
      <c r="AZ481" s="180"/>
    </row>
    <row r="482" spans="22:52" x14ac:dyDescent="0.25">
      <c r="V482" s="140"/>
      <c r="W482" s="180"/>
      <c r="X482" s="180"/>
      <c r="Y482" s="180"/>
      <c r="Z482" s="180"/>
      <c r="AA482" s="140"/>
      <c r="AB482" s="180"/>
      <c r="AD482" s="140"/>
      <c r="AE482" s="180"/>
      <c r="AF482" s="180"/>
      <c r="AG482" s="180"/>
      <c r="AH482" s="180"/>
      <c r="AI482" s="140"/>
      <c r="AJ482" s="180"/>
      <c r="AL482" s="140"/>
      <c r="AM482" s="180"/>
      <c r="AN482" s="180"/>
      <c r="AO482" s="180"/>
      <c r="AP482" s="180"/>
      <c r="AQ482" s="140"/>
      <c r="AR482" s="180"/>
      <c r="AT482" s="140"/>
      <c r="AU482" s="180"/>
      <c r="AV482" s="180"/>
      <c r="AW482" s="180"/>
      <c r="AX482" s="180"/>
      <c r="AY482" s="140"/>
      <c r="AZ482" s="180"/>
    </row>
    <row r="483" spans="22:52" x14ac:dyDescent="0.25">
      <c r="V483" s="140"/>
      <c r="W483" s="180"/>
      <c r="X483" s="180"/>
      <c r="Y483" s="180"/>
      <c r="Z483" s="180"/>
      <c r="AA483" s="140"/>
      <c r="AB483" s="180"/>
      <c r="AD483" s="140"/>
      <c r="AE483" s="180"/>
      <c r="AF483" s="180"/>
      <c r="AG483" s="180"/>
      <c r="AH483" s="180"/>
      <c r="AI483" s="140"/>
      <c r="AJ483" s="180"/>
      <c r="AL483" s="140"/>
      <c r="AM483" s="180"/>
      <c r="AN483" s="180"/>
      <c r="AO483" s="180"/>
      <c r="AP483" s="180"/>
      <c r="AQ483" s="140"/>
      <c r="AR483" s="180"/>
      <c r="AT483" s="140"/>
      <c r="AU483" s="180"/>
      <c r="AV483" s="180"/>
      <c r="AW483" s="180"/>
      <c r="AX483" s="180"/>
      <c r="AY483" s="140"/>
      <c r="AZ483" s="180"/>
    </row>
    <row r="484" spans="22:52" x14ac:dyDescent="0.25">
      <c r="V484" s="140"/>
      <c r="W484" s="180"/>
      <c r="X484" s="180"/>
      <c r="Y484" s="180"/>
      <c r="Z484" s="180"/>
      <c r="AA484" s="140"/>
      <c r="AB484" s="180"/>
      <c r="AD484" s="140"/>
      <c r="AE484" s="180"/>
      <c r="AF484" s="180"/>
      <c r="AG484" s="180"/>
      <c r="AH484" s="180"/>
      <c r="AI484" s="140"/>
      <c r="AJ484" s="180"/>
      <c r="AL484" s="140"/>
      <c r="AM484" s="180"/>
      <c r="AN484" s="180"/>
      <c r="AO484" s="180"/>
      <c r="AP484" s="180"/>
      <c r="AQ484" s="140"/>
      <c r="AR484" s="180"/>
      <c r="AT484" s="140"/>
      <c r="AU484" s="180"/>
      <c r="AV484" s="180"/>
      <c r="AW484" s="180"/>
      <c r="AX484" s="180"/>
      <c r="AY484" s="140"/>
      <c r="AZ484" s="180"/>
    </row>
    <row r="485" spans="22:52" x14ac:dyDescent="0.25">
      <c r="V485" s="140"/>
      <c r="W485" s="180"/>
      <c r="X485" s="180"/>
      <c r="Y485" s="180"/>
      <c r="Z485" s="180"/>
      <c r="AA485" s="140"/>
      <c r="AB485" s="180"/>
      <c r="AD485" s="140"/>
      <c r="AE485" s="180"/>
      <c r="AF485" s="180"/>
      <c r="AG485" s="180"/>
      <c r="AH485" s="180"/>
      <c r="AI485" s="140"/>
      <c r="AJ485" s="180"/>
      <c r="AL485" s="140"/>
      <c r="AM485" s="180"/>
      <c r="AN485" s="180"/>
      <c r="AO485" s="180"/>
      <c r="AP485" s="180"/>
      <c r="AQ485" s="140"/>
      <c r="AR485" s="180"/>
      <c r="AT485" s="140"/>
      <c r="AU485" s="180"/>
      <c r="AV485" s="180"/>
      <c r="AW485" s="180"/>
      <c r="AX485" s="180"/>
      <c r="AY485" s="140"/>
      <c r="AZ485" s="180"/>
    </row>
    <row r="486" spans="22:52" x14ac:dyDescent="0.25">
      <c r="V486" s="140"/>
      <c r="W486" s="180"/>
      <c r="X486" s="180"/>
      <c r="Y486" s="180"/>
      <c r="Z486" s="180"/>
      <c r="AA486" s="140"/>
      <c r="AB486" s="180"/>
      <c r="AD486" s="140"/>
      <c r="AE486" s="180"/>
      <c r="AF486" s="180"/>
      <c r="AG486" s="180"/>
      <c r="AH486" s="180"/>
      <c r="AI486" s="140"/>
      <c r="AJ486" s="180"/>
      <c r="AL486" s="140"/>
      <c r="AM486" s="180"/>
      <c r="AN486" s="180"/>
      <c r="AO486" s="180"/>
      <c r="AP486" s="180"/>
      <c r="AQ486" s="140"/>
      <c r="AR486" s="180"/>
      <c r="AT486" s="140"/>
      <c r="AU486" s="180"/>
      <c r="AV486" s="180"/>
      <c r="AW486" s="180"/>
      <c r="AX486" s="180"/>
      <c r="AY486" s="140"/>
      <c r="AZ486" s="180"/>
    </row>
    <row r="487" spans="22:52" x14ac:dyDescent="0.25">
      <c r="V487" s="140"/>
      <c r="W487" s="180"/>
      <c r="X487" s="180"/>
      <c r="Y487" s="180"/>
      <c r="Z487" s="180"/>
      <c r="AA487" s="140"/>
      <c r="AB487" s="180"/>
      <c r="AD487" s="140"/>
      <c r="AE487" s="180"/>
      <c r="AF487" s="180"/>
      <c r="AG487" s="180"/>
      <c r="AH487" s="180"/>
      <c r="AI487" s="140"/>
      <c r="AJ487" s="180"/>
      <c r="AL487" s="140"/>
      <c r="AM487" s="180"/>
      <c r="AN487" s="180"/>
      <c r="AO487" s="180"/>
      <c r="AP487" s="180"/>
      <c r="AQ487" s="140"/>
      <c r="AR487" s="180"/>
      <c r="AT487" s="140"/>
      <c r="AU487" s="180"/>
      <c r="AV487" s="180"/>
      <c r="AW487" s="180"/>
      <c r="AX487" s="180"/>
      <c r="AY487" s="140"/>
      <c r="AZ487" s="180"/>
    </row>
    <row r="488" spans="22:52" x14ac:dyDescent="0.25">
      <c r="V488" s="140"/>
      <c r="W488" s="180"/>
      <c r="X488" s="180"/>
      <c r="Y488" s="180"/>
      <c r="Z488" s="180"/>
      <c r="AA488" s="140"/>
      <c r="AB488" s="180"/>
      <c r="AD488" s="140"/>
      <c r="AE488" s="180"/>
      <c r="AF488" s="180"/>
      <c r="AG488" s="180"/>
      <c r="AH488" s="180"/>
      <c r="AI488" s="140"/>
      <c r="AJ488" s="180"/>
      <c r="AL488" s="140"/>
      <c r="AM488" s="180"/>
      <c r="AN488" s="180"/>
      <c r="AO488" s="180"/>
      <c r="AP488" s="180"/>
      <c r="AQ488" s="140"/>
      <c r="AR488" s="180"/>
      <c r="AT488" s="140"/>
      <c r="AU488" s="180"/>
      <c r="AV488" s="180"/>
      <c r="AW488" s="180"/>
      <c r="AX488" s="180"/>
      <c r="AY488" s="140"/>
      <c r="AZ488" s="180"/>
    </row>
    <row r="489" spans="22:52" x14ac:dyDescent="0.25">
      <c r="V489" s="140"/>
      <c r="W489" s="180"/>
      <c r="X489" s="180"/>
      <c r="Y489" s="180"/>
      <c r="Z489" s="180"/>
      <c r="AA489" s="140"/>
      <c r="AB489" s="180"/>
      <c r="AD489" s="140"/>
      <c r="AE489" s="180"/>
      <c r="AF489" s="180"/>
      <c r="AG489" s="180"/>
      <c r="AH489" s="180"/>
      <c r="AI489" s="140"/>
      <c r="AJ489" s="180"/>
      <c r="AL489" s="140"/>
      <c r="AM489" s="180"/>
      <c r="AN489" s="180"/>
      <c r="AO489" s="180"/>
      <c r="AP489" s="180"/>
      <c r="AQ489" s="140"/>
      <c r="AR489" s="180"/>
      <c r="AT489" s="140"/>
      <c r="AU489" s="180"/>
      <c r="AV489" s="180"/>
      <c r="AW489" s="180"/>
      <c r="AX489" s="180"/>
      <c r="AY489" s="140"/>
      <c r="AZ489" s="180"/>
    </row>
    <row r="490" spans="22:52" x14ac:dyDescent="0.25">
      <c r="V490" s="140"/>
      <c r="W490" s="180"/>
      <c r="X490" s="180"/>
      <c r="Y490" s="180"/>
      <c r="Z490" s="180"/>
      <c r="AA490" s="140"/>
      <c r="AB490" s="180"/>
      <c r="AD490" s="140"/>
      <c r="AE490" s="180"/>
      <c r="AF490" s="180"/>
      <c r="AG490" s="180"/>
      <c r="AH490" s="180"/>
      <c r="AI490" s="140"/>
      <c r="AJ490" s="180"/>
      <c r="AL490" s="140"/>
      <c r="AM490" s="180"/>
      <c r="AN490" s="180"/>
      <c r="AO490" s="180"/>
      <c r="AP490" s="180"/>
      <c r="AQ490" s="140"/>
      <c r="AR490" s="180"/>
      <c r="AT490" s="140"/>
      <c r="AU490" s="180"/>
      <c r="AV490" s="180"/>
      <c r="AW490" s="180"/>
      <c r="AX490" s="180"/>
      <c r="AY490" s="140"/>
      <c r="AZ490" s="180"/>
    </row>
    <row r="491" spans="22:52" x14ac:dyDescent="0.25">
      <c r="V491" s="140"/>
      <c r="W491" s="180"/>
      <c r="X491" s="180"/>
      <c r="Y491" s="180"/>
      <c r="Z491" s="180"/>
      <c r="AA491" s="140"/>
      <c r="AB491" s="180"/>
      <c r="AD491" s="140"/>
      <c r="AE491" s="180"/>
      <c r="AF491" s="180"/>
      <c r="AG491" s="180"/>
      <c r="AH491" s="180"/>
      <c r="AI491" s="140"/>
      <c r="AJ491" s="180"/>
      <c r="AL491" s="140"/>
      <c r="AM491" s="180"/>
      <c r="AN491" s="180"/>
      <c r="AO491" s="180"/>
      <c r="AP491" s="180"/>
      <c r="AQ491" s="140"/>
      <c r="AR491" s="180"/>
      <c r="AT491" s="140"/>
      <c r="AU491" s="180"/>
      <c r="AV491" s="180"/>
      <c r="AW491" s="180"/>
      <c r="AX491" s="180"/>
      <c r="AY491" s="140"/>
      <c r="AZ491" s="180"/>
    </row>
    <row r="492" spans="22:52" x14ac:dyDescent="0.25">
      <c r="V492" s="140"/>
      <c r="W492" s="180"/>
      <c r="X492" s="180"/>
      <c r="Y492" s="180"/>
      <c r="Z492" s="180"/>
      <c r="AA492" s="140"/>
      <c r="AB492" s="180"/>
      <c r="AD492" s="140"/>
      <c r="AE492" s="180"/>
      <c r="AF492" s="180"/>
      <c r="AG492" s="180"/>
      <c r="AH492" s="180"/>
      <c r="AI492" s="140"/>
      <c r="AJ492" s="180"/>
      <c r="AL492" s="140"/>
      <c r="AM492" s="180"/>
      <c r="AN492" s="180"/>
      <c r="AO492" s="180"/>
      <c r="AP492" s="180"/>
      <c r="AQ492" s="140"/>
      <c r="AR492" s="180"/>
      <c r="AT492" s="140"/>
      <c r="AU492" s="180"/>
      <c r="AV492" s="180"/>
      <c r="AW492" s="180"/>
      <c r="AX492" s="180"/>
      <c r="AY492" s="140"/>
      <c r="AZ492" s="180"/>
    </row>
    <row r="493" spans="22:52" x14ac:dyDescent="0.25">
      <c r="V493" s="140"/>
      <c r="W493" s="180"/>
      <c r="X493" s="180"/>
      <c r="Y493" s="180"/>
      <c r="Z493" s="180"/>
      <c r="AA493" s="140"/>
      <c r="AB493" s="180"/>
      <c r="AD493" s="140"/>
      <c r="AE493" s="180"/>
      <c r="AF493" s="180"/>
      <c r="AG493" s="180"/>
      <c r="AH493" s="180"/>
      <c r="AI493" s="140"/>
      <c r="AJ493" s="180"/>
      <c r="AL493" s="140"/>
      <c r="AM493" s="180"/>
      <c r="AN493" s="180"/>
      <c r="AO493" s="180"/>
      <c r="AP493" s="180"/>
      <c r="AQ493" s="140"/>
      <c r="AR493" s="180"/>
      <c r="AT493" s="140"/>
      <c r="AU493" s="180"/>
      <c r="AV493" s="180"/>
      <c r="AW493" s="180"/>
      <c r="AX493" s="180"/>
      <c r="AY493" s="140"/>
      <c r="AZ493" s="180"/>
    </row>
    <row r="494" spans="22:52" x14ac:dyDescent="0.25">
      <c r="V494" s="140"/>
      <c r="W494" s="180"/>
      <c r="X494" s="180"/>
      <c r="Y494" s="180"/>
      <c r="Z494" s="180"/>
      <c r="AA494" s="140"/>
      <c r="AB494" s="180"/>
      <c r="AD494" s="140"/>
      <c r="AE494" s="180"/>
      <c r="AF494" s="180"/>
      <c r="AG494" s="180"/>
      <c r="AH494" s="180"/>
      <c r="AI494" s="140"/>
      <c r="AJ494" s="180"/>
      <c r="AL494" s="140"/>
      <c r="AM494" s="180"/>
      <c r="AN494" s="180"/>
      <c r="AO494" s="180"/>
      <c r="AP494" s="180"/>
      <c r="AQ494" s="140"/>
      <c r="AR494" s="180"/>
      <c r="AT494" s="140"/>
      <c r="AU494" s="180"/>
      <c r="AV494" s="180"/>
      <c r="AW494" s="180"/>
      <c r="AX494" s="180"/>
      <c r="AY494" s="140"/>
      <c r="AZ494" s="180"/>
    </row>
    <row r="495" spans="22:52" x14ac:dyDescent="0.25">
      <c r="V495" s="140"/>
      <c r="W495" s="180"/>
      <c r="X495" s="180"/>
      <c r="Y495" s="180"/>
      <c r="Z495" s="180"/>
      <c r="AA495" s="140"/>
      <c r="AB495" s="180"/>
      <c r="AD495" s="140"/>
      <c r="AE495" s="180"/>
      <c r="AF495" s="180"/>
      <c r="AG495" s="180"/>
      <c r="AH495" s="180"/>
      <c r="AI495" s="140"/>
      <c r="AJ495" s="180"/>
      <c r="AL495" s="140"/>
      <c r="AM495" s="180"/>
      <c r="AN495" s="180"/>
      <c r="AO495" s="180"/>
      <c r="AP495" s="180"/>
      <c r="AQ495" s="140"/>
      <c r="AR495" s="180"/>
      <c r="AT495" s="140"/>
      <c r="AU495" s="180"/>
      <c r="AV495" s="180"/>
      <c r="AW495" s="180"/>
      <c r="AX495" s="180"/>
      <c r="AY495" s="140"/>
      <c r="AZ495" s="180"/>
    </row>
    <row r="496" spans="22:52" x14ac:dyDescent="0.25">
      <c r="V496" s="140"/>
      <c r="W496" s="180"/>
      <c r="X496" s="180"/>
      <c r="Y496" s="180"/>
      <c r="Z496" s="180"/>
      <c r="AA496" s="140"/>
      <c r="AB496" s="180"/>
      <c r="AD496" s="140"/>
      <c r="AE496" s="180"/>
      <c r="AF496" s="180"/>
      <c r="AG496" s="180"/>
      <c r="AH496" s="180"/>
      <c r="AI496" s="140"/>
      <c r="AJ496" s="180"/>
      <c r="AL496" s="140"/>
      <c r="AM496" s="180"/>
      <c r="AN496" s="180"/>
      <c r="AO496" s="180"/>
      <c r="AP496" s="180"/>
      <c r="AQ496" s="140"/>
      <c r="AR496" s="180"/>
      <c r="AT496" s="140"/>
      <c r="AU496" s="180"/>
      <c r="AV496" s="180"/>
      <c r="AW496" s="180"/>
      <c r="AX496" s="180"/>
      <c r="AY496" s="140"/>
      <c r="AZ496" s="180"/>
    </row>
    <row r="497" spans="22:52" x14ac:dyDescent="0.25">
      <c r="V497" s="140"/>
      <c r="W497" s="180"/>
      <c r="X497" s="180"/>
      <c r="Y497" s="180"/>
      <c r="Z497" s="180"/>
      <c r="AA497" s="140"/>
      <c r="AB497" s="180"/>
      <c r="AD497" s="140"/>
      <c r="AE497" s="180"/>
      <c r="AF497" s="180"/>
      <c r="AG497" s="180"/>
      <c r="AH497" s="180"/>
      <c r="AI497" s="140"/>
      <c r="AJ497" s="180"/>
      <c r="AL497" s="140"/>
      <c r="AM497" s="180"/>
      <c r="AN497" s="180"/>
      <c r="AO497" s="180"/>
      <c r="AP497" s="180"/>
      <c r="AQ497" s="140"/>
      <c r="AR497" s="180"/>
      <c r="AT497" s="140"/>
      <c r="AU497" s="180"/>
      <c r="AV497" s="180"/>
      <c r="AW497" s="180"/>
      <c r="AX497" s="180"/>
      <c r="AY497" s="140"/>
      <c r="AZ497" s="180"/>
    </row>
    <row r="498" spans="22:52" x14ac:dyDescent="0.25">
      <c r="V498" s="140"/>
      <c r="W498" s="180"/>
      <c r="X498" s="180"/>
      <c r="Y498" s="180"/>
      <c r="Z498" s="180"/>
      <c r="AA498" s="140"/>
      <c r="AB498" s="180"/>
      <c r="AD498" s="140"/>
      <c r="AE498" s="180"/>
      <c r="AF498" s="180"/>
      <c r="AG498" s="180"/>
      <c r="AH498" s="180"/>
      <c r="AI498" s="140"/>
      <c r="AJ498" s="180"/>
      <c r="AL498" s="140"/>
      <c r="AM498" s="180"/>
      <c r="AN498" s="180"/>
      <c r="AO498" s="180"/>
      <c r="AP498" s="180"/>
      <c r="AQ498" s="140"/>
      <c r="AR498" s="180"/>
      <c r="AT498" s="140"/>
      <c r="AU498" s="180"/>
      <c r="AV498" s="180"/>
      <c r="AW498" s="180"/>
      <c r="AX498" s="180"/>
      <c r="AY498" s="140"/>
      <c r="AZ498" s="180"/>
    </row>
    <row r="499" spans="22:52" x14ac:dyDescent="0.25">
      <c r="V499" s="140"/>
      <c r="W499" s="180"/>
      <c r="X499" s="180"/>
      <c r="Y499" s="180"/>
      <c r="Z499" s="180"/>
      <c r="AA499" s="140"/>
      <c r="AB499" s="180"/>
      <c r="AD499" s="140"/>
      <c r="AE499" s="180"/>
      <c r="AF499" s="180"/>
      <c r="AG499" s="180"/>
      <c r="AH499" s="180"/>
      <c r="AI499" s="140"/>
      <c r="AJ499" s="180"/>
      <c r="AL499" s="140"/>
      <c r="AM499" s="180"/>
      <c r="AN499" s="180"/>
      <c r="AO499" s="180"/>
      <c r="AP499" s="180"/>
      <c r="AQ499" s="140"/>
      <c r="AR499" s="180"/>
      <c r="AT499" s="140"/>
      <c r="AU499" s="180"/>
      <c r="AV499" s="180"/>
      <c r="AW499" s="180"/>
      <c r="AX499" s="180"/>
      <c r="AY499" s="140"/>
      <c r="AZ499" s="180"/>
    </row>
    <row r="500" spans="22:52" x14ac:dyDescent="0.25">
      <c r="V500" s="140"/>
      <c r="W500" s="180"/>
      <c r="X500" s="180"/>
      <c r="Y500" s="180"/>
      <c r="Z500" s="180"/>
      <c r="AA500" s="140"/>
      <c r="AB500" s="180"/>
      <c r="AD500" s="140"/>
      <c r="AE500" s="180"/>
      <c r="AF500" s="180"/>
      <c r="AG500" s="180"/>
      <c r="AH500" s="180"/>
      <c r="AI500" s="140"/>
      <c r="AJ500" s="180"/>
      <c r="AL500" s="140"/>
      <c r="AM500" s="180"/>
      <c r="AN500" s="180"/>
      <c r="AO500" s="180"/>
      <c r="AP500" s="180"/>
      <c r="AQ500" s="140"/>
      <c r="AR500" s="180"/>
      <c r="AT500" s="140"/>
      <c r="AU500" s="180"/>
      <c r="AV500" s="180"/>
      <c r="AW500" s="180"/>
      <c r="AX500" s="180"/>
      <c r="AY500" s="140"/>
      <c r="AZ500" s="180"/>
    </row>
    <row r="501" spans="22:52" x14ac:dyDescent="0.25">
      <c r="V501" s="140"/>
      <c r="W501" s="180"/>
      <c r="X501" s="180"/>
      <c r="Y501" s="180"/>
      <c r="Z501" s="180"/>
      <c r="AA501" s="140"/>
      <c r="AB501" s="180"/>
      <c r="AD501" s="140"/>
      <c r="AE501" s="180"/>
      <c r="AF501" s="180"/>
      <c r="AG501" s="180"/>
      <c r="AH501" s="180"/>
      <c r="AI501" s="140"/>
      <c r="AJ501" s="180"/>
      <c r="AL501" s="140"/>
      <c r="AM501" s="180"/>
      <c r="AN501" s="180"/>
      <c r="AO501" s="180"/>
      <c r="AP501" s="180"/>
      <c r="AQ501" s="140"/>
      <c r="AR501" s="180"/>
      <c r="AT501" s="140"/>
      <c r="AU501" s="180"/>
      <c r="AV501" s="180"/>
      <c r="AW501" s="180"/>
      <c r="AX501" s="180"/>
      <c r="AY501" s="140"/>
      <c r="AZ501" s="180"/>
    </row>
    <row r="502" spans="22:52" x14ac:dyDescent="0.25">
      <c r="V502" s="140"/>
      <c r="W502" s="180"/>
      <c r="X502" s="180"/>
      <c r="Y502" s="180"/>
      <c r="Z502" s="180"/>
      <c r="AA502" s="140"/>
      <c r="AB502" s="180"/>
      <c r="AD502" s="140"/>
      <c r="AE502" s="180"/>
      <c r="AF502" s="180"/>
      <c r="AG502" s="180"/>
      <c r="AH502" s="180"/>
      <c r="AI502" s="140"/>
      <c r="AJ502" s="180"/>
      <c r="AL502" s="140"/>
      <c r="AM502" s="180"/>
      <c r="AN502" s="180"/>
      <c r="AO502" s="180"/>
      <c r="AP502" s="180"/>
      <c r="AQ502" s="140"/>
      <c r="AR502" s="180"/>
      <c r="AT502" s="140"/>
      <c r="AU502" s="180"/>
      <c r="AV502" s="180"/>
      <c r="AW502" s="180"/>
      <c r="AX502" s="180"/>
      <c r="AY502" s="140"/>
      <c r="AZ502" s="180"/>
    </row>
    <row r="503" spans="22:52" x14ac:dyDescent="0.25">
      <c r="V503" s="140"/>
      <c r="W503" s="180"/>
      <c r="X503" s="180"/>
      <c r="Y503" s="180"/>
      <c r="Z503" s="180"/>
      <c r="AA503" s="140"/>
      <c r="AB503" s="180"/>
      <c r="AD503" s="140"/>
      <c r="AE503" s="180"/>
      <c r="AF503" s="180"/>
      <c r="AG503" s="180"/>
      <c r="AH503" s="180"/>
      <c r="AI503" s="140"/>
      <c r="AJ503" s="180"/>
      <c r="AL503" s="140"/>
      <c r="AM503" s="180"/>
      <c r="AN503" s="180"/>
      <c r="AO503" s="180"/>
      <c r="AP503" s="180"/>
      <c r="AQ503" s="140"/>
      <c r="AR503" s="180"/>
      <c r="AT503" s="140"/>
      <c r="AU503" s="180"/>
      <c r="AV503" s="180"/>
      <c r="AW503" s="180"/>
      <c r="AX503" s="180"/>
      <c r="AY503" s="140"/>
      <c r="AZ503" s="180"/>
    </row>
    <row r="504" spans="22:52" x14ac:dyDescent="0.25">
      <c r="V504" s="140"/>
      <c r="W504" s="180"/>
      <c r="X504" s="180"/>
      <c r="Y504" s="180"/>
      <c r="Z504" s="180"/>
      <c r="AA504" s="140"/>
      <c r="AB504" s="180"/>
      <c r="AD504" s="140"/>
      <c r="AE504" s="180"/>
      <c r="AF504" s="180"/>
      <c r="AG504" s="180"/>
      <c r="AH504" s="180"/>
      <c r="AI504" s="140"/>
      <c r="AJ504" s="180"/>
      <c r="AL504" s="140"/>
      <c r="AM504" s="180"/>
      <c r="AN504" s="180"/>
      <c r="AO504" s="180"/>
      <c r="AP504" s="180"/>
      <c r="AQ504" s="140"/>
      <c r="AR504" s="180"/>
      <c r="AT504" s="140"/>
      <c r="AU504" s="180"/>
      <c r="AV504" s="180"/>
      <c r="AW504" s="180"/>
      <c r="AX504" s="180"/>
      <c r="AY504" s="140"/>
      <c r="AZ504" s="180"/>
    </row>
    <row r="505" spans="22:52" x14ac:dyDescent="0.25">
      <c r="V505" s="140"/>
      <c r="W505" s="180"/>
      <c r="X505" s="180"/>
      <c r="Y505" s="180"/>
      <c r="Z505" s="180"/>
      <c r="AA505" s="140"/>
      <c r="AB505" s="180"/>
      <c r="AD505" s="140"/>
      <c r="AE505" s="180"/>
      <c r="AF505" s="180"/>
      <c r="AG505" s="180"/>
      <c r="AH505" s="180"/>
      <c r="AI505" s="140"/>
      <c r="AJ505" s="180"/>
      <c r="AL505" s="140"/>
      <c r="AM505" s="180"/>
      <c r="AN505" s="180"/>
      <c r="AO505" s="180"/>
      <c r="AP505" s="180"/>
      <c r="AQ505" s="140"/>
      <c r="AR505" s="180"/>
      <c r="AT505" s="140"/>
      <c r="AU505" s="180"/>
      <c r="AV505" s="180"/>
      <c r="AW505" s="180"/>
      <c r="AX505" s="180"/>
      <c r="AY505" s="140"/>
      <c r="AZ505" s="180"/>
    </row>
    <row r="506" spans="22:52" x14ac:dyDescent="0.25">
      <c r="V506" s="140"/>
      <c r="W506" s="180"/>
      <c r="X506" s="180"/>
      <c r="Y506" s="180"/>
      <c r="Z506" s="180"/>
      <c r="AA506" s="140"/>
      <c r="AB506" s="180"/>
      <c r="AD506" s="140"/>
      <c r="AE506" s="180"/>
      <c r="AF506" s="180"/>
      <c r="AG506" s="180"/>
      <c r="AH506" s="180"/>
      <c r="AI506" s="140"/>
      <c r="AJ506" s="180"/>
      <c r="AL506" s="140"/>
      <c r="AM506" s="180"/>
      <c r="AN506" s="180"/>
      <c r="AO506" s="180"/>
      <c r="AP506" s="180"/>
      <c r="AQ506" s="140"/>
      <c r="AR506" s="180"/>
      <c r="AT506" s="140"/>
      <c r="AU506" s="180"/>
      <c r="AV506" s="180"/>
      <c r="AW506" s="180"/>
      <c r="AX506" s="180"/>
      <c r="AY506" s="140"/>
      <c r="AZ506" s="180"/>
    </row>
    <row r="507" spans="22:52" x14ac:dyDescent="0.25">
      <c r="V507" s="140"/>
      <c r="W507" s="180"/>
      <c r="X507" s="180"/>
      <c r="Y507" s="180"/>
      <c r="Z507" s="180"/>
      <c r="AA507" s="140"/>
      <c r="AB507" s="180"/>
      <c r="AD507" s="140"/>
      <c r="AE507" s="180"/>
      <c r="AF507" s="180"/>
      <c r="AG507" s="180"/>
      <c r="AH507" s="180"/>
      <c r="AI507" s="140"/>
      <c r="AJ507" s="180"/>
      <c r="AL507" s="140"/>
      <c r="AM507" s="180"/>
      <c r="AN507" s="180"/>
      <c r="AO507" s="180"/>
      <c r="AP507" s="180"/>
      <c r="AQ507" s="140"/>
      <c r="AR507" s="180"/>
      <c r="AT507" s="140"/>
      <c r="AU507" s="180"/>
      <c r="AV507" s="180"/>
      <c r="AW507" s="180"/>
      <c r="AX507" s="180"/>
      <c r="AY507" s="140"/>
      <c r="AZ507" s="180"/>
    </row>
    <row r="508" spans="22:52" x14ac:dyDescent="0.25">
      <c r="V508" s="140"/>
      <c r="W508" s="180"/>
      <c r="X508" s="180"/>
      <c r="Y508" s="180"/>
      <c r="Z508" s="180"/>
      <c r="AA508" s="140"/>
      <c r="AB508" s="180"/>
      <c r="AD508" s="140"/>
      <c r="AE508" s="180"/>
      <c r="AF508" s="180"/>
      <c r="AG508" s="180"/>
      <c r="AH508" s="180"/>
      <c r="AI508" s="140"/>
      <c r="AJ508" s="180"/>
      <c r="AL508" s="140"/>
      <c r="AM508" s="180"/>
      <c r="AN508" s="180"/>
      <c r="AO508" s="180"/>
      <c r="AP508" s="180"/>
      <c r="AQ508" s="140"/>
      <c r="AR508" s="180"/>
      <c r="AT508" s="140"/>
      <c r="AU508" s="180"/>
      <c r="AV508" s="180"/>
      <c r="AW508" s="180"/>
      <c r="AX508" s="180"/>
      <c r="AY508" s="140"/>
      <c r="AZ508" s="180"/>
    </row>
    <row r="509" spans="22:52" x14ac:dyDescent="0.25">
      <c r="V509" s="140"/>
      <c r="W509" s="180"/>
      <c r="X509" s="180"/>
      <c r="Y509" s="180"/>
      <c r="Z509" s="180"/>
      <c r="AA509" s="140"/>
      <c r="AB509" s="180"/>
      <c r="AD509" s="140"/>
      <c r="AE509" s="180"/>
      <c r="AF509" s="180"/>
      <c r="AG509" s="180"/>
      <c r="AH509" s="180"/>
      <c r="AI509" s="140"/>
      <c r="AJ509" s="180"/>
      <c r="AL509" s="140"/>
      <c r="AM509" s="180"/>
      <c r="AN509" s="180"/>
      <c r="AO509" s="180"/>
      <c r="AP509" s="180"/>
      <c r="AQ509" s="140"/>
      <c r="AR509" s="180"/>
      <c r="AT509" s="140"/>
      <c r="AU509" s="180"/>
      <c r="AV509" s="180"/>
      <c r="AW509" s="180"/>
      <c r="AX509" s="180"/>
      <c r="AY509" s="140"/>
      <c r="AZ509" s="180"/>
    </row>
    <row r="510" spans="22:52" x14ac:dyDescent="0.25">
      <c r="V510" s="140"/>
      <c r="W510" s="180"/>
      <c r="X510" s="180"/>
      <c r="Y510" s="180"/>
      <c r="Z510" s="180"/>
      <c r="AA510" s="140"/>
      <c r="AB510" s="180"/>
      <c r="AD510" s="140"/>
      <c r="AE510" s="180"/>
      <c r="AF510" s="180"/>
      <c r="AG510" s="180"/>
      <c r="AH510" s="180"/>
      <c r="AI510" s="140"/>
      <c r="AJ510" s="180"/>
      <c r="AL510" s="140"/>
      <c r="AM510" s="180"/>
      <c r="AN510" s="180"/>
      <c r="AO510" s="180"/>
      <c r="AP510" s="180"/>
      <c r="AQ510" s="140"/>
      <c r="AR510" s="180"/>
      <c r="AT510" s="140"/>
      <c r="AU510" s="180"/>
      <c r="AV510" s="180"/>
      <c r="AW510" s="180"/>
      <c r="AX510" s="180"/>
      <c r="AY510" s="140"/>
      <c r="AZ510" s="180"/>
    </row>
    <row r="511" spans="22:52" x14ac:dyDescent="0.25">
      <c r="V511" s="140"/>
      <c r="W511" s="180"/>
      <c r="X511" s="180"/>
      <c r="Y511" s="180"/>
      <c r="Z511" s="180"/>
      <c r="AA511" s="140"/>
      <c r="AB511" s="180"/>
      <c r="AD511" s="140"/>
      <c r="AE511" s="180"/>
      <c r="AF511" s="180"/>
      <c r="AG511" s="180"/>
      <c r="AH511" s="180"/>
      <c r="AI511" s="140"/>
      <c r="AJ511" s="180"/>
      <c r="AL511" s="140"/>
      <c r="AM511" s="180"/>
      <c r="AN511" s="180"/>
      <c r="AO511" s="180"/>
      <c r="AP511" s="180"/>
      <c r="AQ511" s="140"/>
      <c r="AR511" s="180"/>
      <c r="AT511" s="140"/>
      <c r="AU511" s="180"/>
      <c r="AV511" s="180"/>
      <c r="AW511" s="180"/>
      <c r="AX511" s="180"/>
      <c r="AY511" s="140"/>
      <c r="AZ511" s="180"/>
    </row>
    <row r="512" spans="22:52" x14ac:dyDescent="0.25">
      <c r="V512" s="140"/>
      <c r="W512" s="180"/>
      <c r="X512" s="180"/>
      <c r="Y512" s="180"/>
      <c r="Z512" s="180"/>
      <c r="AA512" s="140"/>
      <c r="AB512" s="180"/>
      <c r="AD512" s="140"/>
      <c r="AE512" s="180"/>
      <c r="AF512" s="180"/>
      <c r="AG512" s="180"/>
      <c r="AH512" s="180"/>
      <c r="AI512" s="140"/>
      <c r="AJ512" s="180"/>
      <c r="AL512" s="140"/>
      <c r="AM512" s="180"/>
      <c r="AN512" s="180"/>
      <c r="AO512" s="180"/>
      <c r="AP512" s="180"/>
      <c r="AQ512" s="140"/>
      <c r="AR512" s="180"/>
      <c r="AT512" s="140"/>
      <c r="AU512" s="180"/>
      <c r="AV512" s="180"/>
      <c r="AW512" s="180"/>
      <c r="AX512" s="180"/>
      <c r="AY512" s="140"/>
      <c r="AZ512" s="180"/>
    </row>
    <row r="513" spans="22:52" x14ac:dyDescent="0.25">
      <c r="V513" s="140"/>
      <c r="W513" s="180"/>
      <c r="X513" s="180"/>
      <c r="Y513" s="180"/>
      <c r="Z513" s="180"/>
      <c r="AA513" s="140"/>
      <c r="AB513" s="180"/>
      <c r="AD513" s="140"/>
      <c r="AE513" s="180"/>
      <c r="AF513" s="180"/>
      <c r="AG513" s="180"/>
      <c r="AH513" s="180"/>
      <c r="AI513" s="140"/>
      <c r="AJ513" s="180"/>
      <c r="AL513" s="140"/>
      <c r="AM513" s="180"/>
      <c r="AN513" s="180"/>
      <c r="AO513" s="180"/>
      <c r="AP513" s="180"/>
      <c r="AQ513" s="140"/>
      <c r="AR513" s="180"/>
      <c r="AT513" s="140"/>
      <c r="AU513" s="180"/>
      <c r="AV513" s="180"/>
      <c r="AW513" s="180"/>
      <c r="AX513" s="180"/>
      <c r="AY513" s="140"/>
      <c r="AZ513" s="180"/>
    </row>
    <row r="514" spans="22:52" x14ac:dyDescent="0.25">
      <c r="V514" s="140"/>
      <c r="W514" s="180"/>
      <c r="X514" s="180"/>
      <c r="Y514" s="180"/>
      <c r="Z514" s="180"/>
      <c r="AA514" s="140"/>
      <c r="AB514" s="180"/>
      <c r="AD514" s="140"/>
      <c r="AE514" s="180"/>
      <c r="AF514" s="180"/>
      <c r="AG514" s="180"/>
      <c r="AH514" s="180"/>
      <c r="AI514" s="140"/>
      <c r="AJ514" s="180"/>
      <c r="AL514" s="140"/>
      <c r="AM514" s="180"/>
      <c r="AN514" s="180"/>
      <c r="AO514" s="180"/>
      <c r="AP514" s="180"/>
      <c r="AQ514" s="140"/>
      <c r="AR514" s="180"/>
      <c r="AT514" s="140"/>
      <c r="AU514" s="180"/>
      <c r="AV514" s="180"/>
      <c r="AW514" s="180"/>
      <c r="AX514" s="180"/>
      <c r="AY514" s="140"/>
      <c r="AZ514" s="180"/>
    </row>
    <row r="515" spans="22:52" x14ac:dyDescent="0.25">
      <c r="V515" s="140"/>
      <c r="W515" s="180"/>
      <c r="X515" s="180"/>
      <c r="Y515" s="180"/>
      <c r="Z515" s="180"/>
      <c r="AA515" s="140"/>
      <c r="AB515" s="180"/>
      <c r="AD515" s="140"/>
      <c r="AE515" s="180"/>
      <c r="AF515" s="180"/>
      <c r="AG515" s="180"/>
      <c r="AH515" s="180"/>
      <c r="AI515" s="140"/>
      <c r="AJ515" s="180"/>
      <c r="AL515" s="140"/>
      <c r="AM515" s="180"/>
      <c r="AN515" s="180"/>
      <c r="AO515" s="180"/>
      <c r="AP515" s="180"/>
      <c r="AQ515" s="140"/>
      <c r="AR515" s="180"/>
      <c r="AT515" s="140"/>
      <c r="AU515" s="180"/>
      <c r="AV515" s="180"/>
      <c r="AW515" s="180"/>
      <c r="AX515" s="180"/>
      <c r="AY515" s="140"/>
      <c r="AZ515" s="180"/>
    </row>
    <row r="516" spans="22:52" x14ac:dyDescent="0.25">
      <c r="V516" s="140"/>
      <c r="W516" s="180"/>
      <c r="X516" s="180"/>
      <c r="Y516" s="180"/>
      <c r="Z516" s="180"/>
      <c r="AA516" s="140"/>
      <c r="AB516" s="180"/>
      <c r="AD516" s="140"/>
      <c r="AE516" s="180"/>
      <c r="AF516" s="180"/>
      <c r="AG516" s="180"/>
      <c r="AH516" s="180"/>
      <c r="AI516" s="140"/>
      <c r="AJ516" s="180"/>
      <c r="AL516" s="140"/>
      <c r="AM516" s="180"/>
      <c r="AN516" s="180"/>
      <c r="AO516" s="180"/>
      <c r="AP516" s="180"/>
      <c r="AQ516" s="140"/>
      <c r="AR516" s="180"/>
      <c r="AT516" s="140"/>
      <c r="AU516" s="180"/>
      <c r="AV516" s="180"/>
      <c r="AW516" s="180"/>
      <c r="AX516" s="180"/>
      <c r="AY516" s="140"/>
      <c r="AZ516" s="180"/>
    </row>
    <row r="517" spans="22:52" x14ac:dyDescent="0.25">
      <c r="V517" s="140"/>
      <c r="W517" s="180"/>
      <c r="X517" s="180"/>
      <c r="Y517" s="180"/>
      <c r="Z517" s="180"/>
      <c r="AA517" s="140"/>
      <c r="AB517" s="180"/>
      <c r="AD517" s="140"/>
      <c r="AE517" s="180"/>
      <c r="AF517" s="180"/>
      <c r="AG517" s="180"/>
      <c r="AH517" s="180"/>
      <c r="AI517" s="140"/>
      <c r="AJ517" s="180"/>
      <c r="AL517" s="140"/>
      <c r="AM517" s="180"/>
      <c r="AN517" s="180"/>
      <c r="AO517" s="180"/>
      <c r="AP517" s="180"/>
      <c r="AQ517" s="140"/>
      <c r="AR517" s="180"/>
      <c r="AT517" s="140"/>
      <c r="AU517" s="180"/>
      <c r="AV517" s="180"/>
      <c r="AW517" s="180"/>
      <c r="AX517" s="180"/>
      <c r="AY517" s="140"/>
      <c r="AZ517" s="180"/>
    </row>
    <row r="518" spans="22:52" x14ac:dyDescent="0.25">
      <c r="V518" s="140"/>
      <c r="W518" s="180"/>
      <c r="X518" s="180"/>
      <c r="Y518" s="180"/>
      <c r="Z518" s="180"/>
      <c r="AA518" s="140"/>
      <c r="AB518" s="180"/>
      <c r="AD518" s="140"/>
      <c r="AE518" s="180"/>
      <c r="AF518" s="180"/>
      <c r="AG518" s="180"/>
      <c r="AH518" s="180"/>
      <c r="AI518" s="140"/>
      <c r="AJ518" s="180"/>
      <c r="AL518" s="140"/>
      <c r="AM518" s="180"/>
      <c r="AN518" s="180"/>
      <c r="AO518" s="180"/>
      <c r="AP518" s="180"/>
      <c r="AQ518" s="140"/>
      <c r="AR518" s="180"/>
      <c r="AT518" s="140"/>
      <c r="AU518" s="180"/>
      <c r="AV518" s="180"/>
      <c r="AW518" s="180"/>
      <c r="AX518" s="180"/>
      <c r="AY518" s="140"/>
      <c r="AZ518" s="180"/>
    </row>
    <row r="519" spans="22:52" x14ac:dyDescent="0.25">
      <c r="V519" s="140"/>
      <c r="W519" s="180"/>
      <c r="X519" s="180"/>
      <c r="Y519" s="180"/>
      <c r="Z519" s="180"/>
      <c r="AA519" s="140"/>
      <c r="AB519" s="180"/>
      <c r="AD519" s="140"/>
      <c r="AE519" s="180"/>
      <c r="AF519" s="180"/>
      <c r="AG519" s="180"/>
      <c r="AH519" s="180"/>
      <c r="AI519" s="140"/>
      <c r="AJ519" s="180"/>
      <c r="AL519" s="140"/>
      <c r="AM519" s="180"/>
      <c r="AN519" s="180"/>
      <c r="AO519" s="180"/>
      <c r="AP519" s="180"/>
      <c r="AQ519" s="140"/>
      <c r="AR519" s="180"/>
      <c r="AT519" s="140"/>
      <c r="AU519" s="180"/>
      <c r="AV519" s="180"/>
      <c r="AW519" s="180"/>
      <c r="AX519" s="180"/>
      <c r="AY519" s="140"/>
      <c r="AZ519" s="180"/>
    </row>
    <row r="520" spans="22:52" x14ac:dyDescent="0.25">
      <c r="V520" s="140"/>
      <c r="W520" s="180"/>
      <c r="X520" s="180"/>
      <c r="Y520" s="180"/>
      <c r="Z520" s="180"/>
      <c r="AA520" s="140"/>
      <c r="AB520" s="180"/>
      <c r="AD520" s="140"/>
      <c r="AE520" s="180"/>
      <c r="AF520" s="180"/>
      <c r="AG520" s="180"/>
      <c r="AH520" s="180"/>
      <c r="AI520" s="140"/>
      <c r="AJ520" s="180"/>
      <c r="AL520" s="140"/>
      <c r="AM520" s="180"/>
      <c r="AN520" s="180"/>
      <c r="AO520" s="180"/>
      <c r="AP520" s="180"/>
      <c r="AQ520" s="140"/>
      <c r="AR520" s="180"/>
      <c r="AT520" s="140"/>
      <c r="AU520" s="180"/>
      <c r="AV520" s="180"/>
      <c r="AW520" s="180"/>
      <c r="AX520" s="180"/>
      <c r="AY520" s="140"/>
      <c r="AZ520" s="180"/>
    </row>
    <row r="521" spans="22:52" x14ac:dyDescent="0.25">
      <c r="V521" s="140"/>
      <c r="W521" s="180"/>
      <c r="X521" s="180"/>
      <c r="Y521" s="180"/>
      <c r="Z521" s="180"/>
      <c r="AA521" s="140"/>
      <c r="AB521" s="180"/>
      <c r="AD521" s="140"/>
      <c r="AE521" s="180"/>
      <c r="AF521" s="180"/>
      <c r="AG521" s="180"/>
      <c r="AH521" s="180"/>
      <c r="AI521" s="140"/>
      <c r="AJ521" s="180"/>
      <c r="AL521" s="140"/>
      <c r="AM521" s="180"/>
      <c r="AN521" s="180"/>
      <c r="AO521" s="180"/>
      <c r="AP521" s="180"/>
      <c r="AQ521" s="140"/>
      <c r="AR521" s="180"/>
      <c r="AT521" s="140"/>
      <c r="AU521" s="180"/>
      <c r="AV521" s="180"/>
      <c r="AW521" s="180"/>
      <c r="AX521" s="180"/>
      <c r="AY521" s="140"/>
      <c r="AZ521" s="180"/>
    </row>
    <row r="522" spans="22:52" x14ac:dyDescent="0.25">
      <c r="V522" s="140"/>
      <c r="W522" s="180"/>
      <c r="X522" s="180"/>
      <c r="Y522" s="180"/>
      <c r="Z522" s="180"/>
      <c r="AA522" s="140"/>
      <c r="AB522" s="180"/>
      <c r="AD522" s="140"/>
      <c r="AE522" s="180"/>
      <c r="AF522" s="180"/>
      <c r="AG522" s="180"/>
      <c r="AH522" s="180"/>
      <c r="AI522" s="140"/>
      <c r="AJ522" s="180"/>
      <c r="AL522" s="140"/>
      <c r="AM522" s="180"/>
      <c r="AN522" s="180"/>
      <c r="AO522" s="180"/>
      <c r="AP522" s="180"/>
      <c r="AQ522" s="140"/>
      <c r="AR522" s="180"/>
      <c r="AT522" s="140"/>
      <c r="AU522" s="180"/>
      <c r="AV522" s="180"/>
      <c r="AW522" s="180"/>
      <c r="AX522" s="180"/>
      <c r="AY522" s="140"/>
      <c r="AZ522" s="180"/>
    </row>
    <row r="523" spans="22:52" x14ac:dyDescent="0.25">
      <c r="V523" s="140"/>
      <c r="W523" s="180"/>
      <c r="X523" s="180"/>
      <c r="Y523" s="180"/>
      <c r="Z523" s="180"/>
      <c r="AA523" s="140"/>
      <c r="AB523" s="180"/>
      <c r="AD523" s="140"/>
      <c r="AE523" s="180"/>
      <c r="AF523" s="180"/>
      <c r="AG523" s="180"/>
      <c r="AH523" s="180"/>
      <c r="AI523" s="140"/>
      <c r="AJ523" s="180"/>
      <c r="AL523" s="140"/>
      <c r="AM523" s="180"/>
      <c r="AN523" s="180"/>
      <c r="AO523" s="180"/>
      <c r="AP523" s="180"/>
      <c r="AQ523" s="140"/>
      <c r="AR523" s="180"/>
      <c r="AT523" s="140"/>
      <c r="AU523" s="180"/>
      <c r="AV523" s="180"/>
      <c r="AW523" s="180"/>
      <c r="AX523" s="180"/>
      <c r="AY523" s="140"/>
      <c r="AZ523" s="180"/>
    </row>
    <row r="524" spans="22:52" x14ac:dyDescent="0.25">
      <c r="V524" s="140"/>
      <c r="W524" s="180"/>
      <c r="X524" s="180"/>
      <c r="Y524" s="180"/>
      <c r="Z524" s="180"/>
      <c r="AA524" s="140"/>
      <c r="AB524" s="180"/>
      <c r="AD524" s="140"/>
      <c r="AE524" s="180"/>
      <c r="AF524" s="180"/>
      <c r="AG524" s="180"/>
      <c r="AH524" s="180"/>
      <c r="AI524" s="140"/>
      <c r="AJ524" s="180"/>
      <c r="AL524" s="140"/>
      <c r="AM524" s="180"/>
      <c r="AN524" s="180"/>
      <c r="AO524" s="180"/>
      <c r="AP524" s="180"/>
      <c r="AQ524" s="140"/>
      <c r="AR524" s="180"/>
      <c r="AT524" s="140"/>
      <c r="AU524" s="180"/>
      <c r="AV524" s="180"/>
      <c r="AW524" s="180"/>
      <c r="AX524" s="180"/>
      <c r="AY524" s="140"/>
      <c r="AZ524" s="180"/>
    </row>
    <row r="525" spans="22:52" x14ac:dyDescent="0.25">
      <c r="V525" s="140"/>
      <c r="W525" s="180"/>
      <c r="X525" s="180"/>
      <c r="Y525" s="180"/>
      <c r="Z525" s="180"/>
      <c r="AA525" s="140"/>
      <c r="AB525" s="180"/>
      <c r="AD525" s="140"/>
      <c r="AE525" s="180"/>
      <c r="AF525" s="180"/>
      <c r="AG525" s="180"/>
      <c r="AH525" s="180"/>
      <c r="AI525" s="140"/>
      <c r="AJ525" s="180"/>
      <c r="AL525" s="140"/>
      <c r="AM525" s="180"/>
      <c r="AN525" s="180"/>
      <c r="AO525" s="180"/>
      <c r="AP525" s="180"/>
      <c r="AQ525" s="140"/>
      <c r="AR525" s="180"/>
      <c r="AT525" s="140"/>
      <c r="AU525" s="180"/>
      <c r="AV525" s="180"/>
      <c r="AW525" s="180"/>
      <c r="AX525" s="180"/>
      <c r="AY525" s="140"/>
      <c r="AZ525" s="180"/>
    </row>
    <row r="526" spans="22:52" x14ac:dyDescent="0.25">
      <c r="V526" s="140"/>
      <c r="W526" s="180"/>
      <c r="X526" s="180"/>
      <c r="Y526" s="180"/>
      <c r="Z526" s="180"/>
      <c r="AA526" s="140"/>
      <c r="AB526" s="180"/>
      <c r="AD526" s="140"/>
      <c r="AE526" s="180"/>
      <c r="AF526" s="180"/>
      <c r="AG526" s="180"/>
      <c r="AH526" s="180"/>
      <c r="AI526" s="140"/>
      <c r="AJ526" s="180"/>
      <c r="AL526" s="140"/>
      <c r="AM526" s="180"/>
      <c r="AN526" s="180"/>
      <c r="AO526" s="180"/>
      <c r="AP526" s="180"/>
      <c r="AQ526" s="140"/>
      <c r="AR526" s="180"/>
      <c r="AT526" s="140"/>
      <c r="AU526" s="180"/>
      <c r="AV526" s="180"/>
      <c r="AW526" s="180"/>
      <c r="AX526" s="180"/>
      <c r="AY526" s="140"/>
      <c r="AZ526" s="180"/>
    </row>
    <row r="527" spans="22:52" x14ac:dyDescent="0.25">
      <c r="V527" s="140"/>
      <c r="W527" s="180"/>
      <c r="X527" s="180"/>
      <c r="Y527" s="180"/>
      <c r="Z527" s="180"/>
      <c r="AA527" s="140"/>
      <c r="AB527" s="180"/>
      <c r="AD527" s="140"/>
      <c r="AE527" s="180"/>
      <c r="AF527" s="180"/>
      <c r="AG527" s="180"/>
      <c r="AH527" s="180"/>
      <c r="AI527" s="140"/>
      <c r="AJ527" s="180"/>
      <c r="AL527" s="140"/>
      <c r="AM527" s="180"/>
      <c r="AN527" s="180"/>
      <c r="AO527" s="180"/>
      <c r="AP527" s="180"/>
      <c r="AQ527" s="140"/>
      <c r="AR527" s="180"/>
      <c r="AT527" s="140"/>
      <c r="AU527" s="180"/>
      <c r="AV527" s="180"/>
      <c r="AW527" s="180"/>
      <c r="AX527" s="180"/>
      <c r="AY527" s="140"/>
      <c r="AZ527" s="180"/>
    </row>
    <row r="528" spans="22:52" x14ac:dyDescent="0.25">
      <c r="V528" s="140"/>
      <c r="W528" s="180"/>
      <c r="X528" s="180"/>
      <c r="Y528" s="180"/>
      <c r="Z528" s="180"/>
      <c r="AA528" s="140"/>
      <c r="AB528" s="180"/>
      <c r="AD528" s="140"/>
      <c r="AE528" s="180"/>
      <c r="AF528" s="180"/>
      <c r="AG528" s="180"/>
      <c r="AH528" s="180"/>
      <c r="AI528" s="140"/>
      <c r="AJ528" s="180"/>
      <c r="AL528" s="140"/>
      <c r="AM528" s="180"/>
      <c r="AN528" s="180"/>
      <c r="AO528" s="180"/>
      <c r="AP528" s="180"/>
      <c r="AQ528" s="140"/>
      <c r="AR528" s="180"/>
      <c r="AT528" s="140"/>
      <c r="AU528" s="180"/>
      <c r="AV528" s="180"/>
      <c r="AW528" s="180"/>
      <c r="AX528" s="180"/>
      <c r="AY528" s="140"/>
      <c r="AZ528" s="180"/>
    </row>
    <row r="529" spans="22:52" x14ac:dyDescent="0.25">
      <c r="V529" s="140"/>
      <c r="W529" s="180"/>
      <c r="X529" s="180"/>
      <c r="Y529" s="180"/>
      <c r="Z529" s="180"/>
      <c r="AA529" s="140"/>
      <c r="AB529" s="180"/>
      <c r="AD529" s="140"/>
      <c r="AE529" s="180"/>
      <c r="AF529" s="180"/>
      <c r="AG529" s="180"/>
      <c r="AH529" s="180"/>
      <c r="AI529" s="140"/>
      <c r="AJ529" s="180"/>
      <c r="AL529" s="140"/>
      <c r="AM529" s="180"/>
      <c r="AN529" s="180"/>
      <c r="AO529" s="180"/>
      <c r="AP529" s="180"/>
      <c r="AQ529" s="140"/>
      <c r="AR529" s="180"/>
      <c r="AT529" s="140"/>
      <c r="AU529" s="180"/>
      <c r="AV529" s="180"/>
      <c r="AW529" s="180"/>
      <c r="AX529" s="180"/>
      <c r="AY529" s="140"/>
      <c r="AZ529" s="180"/>
    </row>
    <row r="530" spans="22:52" x14ac:dyDescent="0.25">
      <c r="V530" s="140"/>
      <c r="W530" s="180"/>
      <c r="X530" s="180"/>
      <c r="Y530" s="180"/>
      <c r="Z530" s="180"/>
      <c r="AA530" s="140"/>
      <c r="AB530" s="180"/>
      <c r="AD530" s="140"/>
      <c r="AE530" s="180"/>
      <c r="AF530" s="180"/>
      <c r="AG530" s="180"/>
      <c r="AH530" s="180"/>
      <c r="AI530" s="140"/>
      <c r="AJ530" s="180"/>
      <c r="AL530" s="140"/>
      <c r="AM530" s="180"/>
      <c r="AN530" s="180"/>
      <c r="AO530" s="180"/>
      <c r="AP530" s="180"/>
      <c r="AQ530" s="140"/>
      <c r="AR530" s="180"/>
      <c r="AT530" s="140"/>
      <c r="AU530" s="180"/>
      <c r="AV530" s="180"/>
      <c r="AW530" s="180"/>
      <c r="AX530" s="180"/>
      <c r="AY530" s="140"/>
      <c r="AZ530" s="180"/>
    </row>
    <row r="531" spans="22:52" x14ac:dyDescent="0.25">
      <c r="V531" s="140"/>
      <c r="W531" s="180"/>
      <c r="X531" s="180"/>
      <c r="Y531" s="180"/>
      <c r="Z531" s="180"/>
      <c r="AA531" s="140"/>
      <c r="AB531" s="180"/>
      <c r="AD531" s="140"/>
      <c r="AE531" s="180"/>
      <c r="AF531" s="180"/>
      <c r="AG531" s="180"/>
      <c r="AH531" s="180"/>
      <c r="AI531" s="140"/>
      <c r="AJ531" s="180"/>
      <c r="AL531" s="140"/>
      <c r="AM531" s="180"/>
      <c r="AN531" s="180"/>
      <c r="AO531" s="180"/>
      <c r="AP531" s="180"/>
      <c r="AQ531" s="140"/>
      <c r="AR531" s="180"/>
      <c r="AT531" s="140"/>
      <c r="AU531" s="180"/>
      <c r="AV531" s="180"/>
      <c r="AW531" s="180"/>
      <c r="AX531" s="180"/>
      <c r="AY531" s="140"/>
      <c r="AZ531" s="180"/>
    </row>
    <row r="532" spans="22:52" x14ac:dyDescent="0.25">
      <c r="V532" s="140"/>
      <c r="W532" s="180"/>
      <c r="X532" s="180"/>
      <c r="Y532" s="180"/>
      <c r="Z532" s="180"/>
      <c r="AA532" s="140"/>
      <c r="AB532" s="180"/>
      <c r="AD532" s="140"/>
      <c r="AE532" s="180"/>
      <c r="AF532" s="180"/>
      <c r="AG532" s="180"/>
      <c r="AH532" s="180"/>
      <c r="AI532" s="140"/>
      <c r="AJ532" s="180"/>
      <c r="AL532" s="140"/>
      <c r="AM532" s="180"/>
      <c r="AN532" s="180"/>
      <c r="AO532" s="180"/>
      <c r="AP532" s="180"/>
      <c r="AQ532" s="140"/>
      <c r="AR532" s="180"/>
      <c r="AT532" s="140"/>
      <c r="AU532" s="180"/>
      <c r="AV532" s="180"/>
      <c r="AW532" s="180"/>
      <c r="AX532" s="180"/>
      <c r="AY532" s="140"/>
      <c r="AZ532" s="180"/>
    </row>
    <row r="533" spans="22:52" x14ac:dyDescent="0.25">
      <c r="V533" s="140"/>
      <c r="W533" s="180"/>
      <c r="X533" s="180"/>
      <c r="Y533" s="180"/>
      <c r="Z533" s="180"/>
      <c r="AA533" s="140"/>
      <c r="AB533" s="180"/>
      <c r="AD533" s="140"/>
      <c r="AE533" s="180"/>
      <c r="AF533" s="180"/>
      <c r="AG533" s="180"/>
      <c r="AH533" s="180"/>
      <c r="AI533" s="140"/>
      <c r="AJ533" s="180"/>
      <c r="AL533" s="140"/>
      <c r="AM533" s="180"/>
      <c r="AN533" s="180"/>
      <c r="AO533" s="180"/>
      <c r="AP533" s="180"/>
      <c r="AQ533" s="140"/>
      <c r="AR533" s="180"/>
      <c r="AT533" s="140"/>
      <c r="AU533" s="180"/>
      <c r="AV533" s="180"/>
      <c r="AW533" s="180"/>
      <c r="AX533" s="180"/>
      <c r="AY533" s="140"/>
      <c r="AZ533" s="180"/>
    </row>
    <row r="534" spans="22:52" x14ac:dyDescent="0.25">
      <c r="V534" s="140"/>
      <c r="W534" s="180"/>
      <c r="X534" s="180"/>
      <c r="Y534" s="180"/>
      <c r="Z534" s="180"/>
      <c r="AA534" s="140"/>
      <c r="AB534" s="180"/>
      <c r="AD534" s="140"/>
      <c r="AE534" s="180"/>
      <c r="AF534" s="180"/>
      <c r="AG534" s="180"/>
      <c r="AH534" s="180"/>
      <c r="AI534" s="140"/>
      <c r="AJ534" s="180"/>
      <c r="AL534" s="140"/>
      <c r="AM534" s="180"/>
      <c r="AN534" s="180"/>
      <c r="AO534" s="180"/>
      <c r="AP534" s="180"/>
      <c r="AQ534" s="140"/>
      <c r="AR534" s="180"/>
      <c r="AT534" s="140"/>
      <c r="AU534" s="180"/>
      <c r="AV534" s="180"/>
      <c r="AW534" s="180"/>
      <c r="AX534" s="180"/>
      <c r="AY534" s="140"/>
      <c r="AZ534" s="180"/>
    </row>
    <row r="535" spans="22:52" x14ac:dyDescent="0.25">
      <c r="V535" s="140"/>
      <c r="W535" s="180"/>
      <c r="X535" s="180"/>
      <c r="Y535" s="180"/>
      <c r="Z535" s="180"/>
      <c r="AA535" s="140"/>
      <c r="AB535" s="180"/>
      <c r="AD535" s="140"/>
      <c r="AE535" s="180"/>
      <c r="AF535" s="180"/>
      <c r="AG535" s="180"/>
      <c r="AH535" s="180"/>
      <c r="AI535" s="140"/>
      <c r="AJ535" s="180"/>
      <c r="AL535" s="140"/>
      <c r="AM535" s="180"/>
      <c r="AN535" s="180"/>
      <c r="AO535" s="180"/>
      <c r="AP535" s="180"/>
      <c r="AQ535" s="140"/>
      <c r="AR535" s="180"/>
      <c r="AT535" s="140"/>
      <c r="AU535" s="180"/>
      <c r="AV535" s="180"/>
      <c r="AW535" s="180"/>
      <c r="AX535" s="180"/>
      <c r="AY535" s="140"/>
      <c r="AZ535" s="180"/>
    </row>
    <row r="536" spans="22:52" x14ac:dyDescent="0.25">
      <c r="V536" s="140"/>
      <c r="W536" s="180"/>
      <c r="X536" s="180"/>
      <c r="Y536" s="180"/>
      <c r="Z536" s="180"/>
      <c r="AA536" s="140"/>
      <c r="AB536" s="180"/>
      <c r="AD536" s="140"/>
      <c r="AE536" s="180"/>
      <c r="AF536" s="180"/>
      <c r="AG536" s="180"/>
      <c r="AH536" s="180"/>
      <c r="AI536" s="140"/>
      <c r="AJ536" s="180"/>
      <c r="AL536" s="140"/>
      <c r="AM536" s="180"/>
      <c r="AN536" s="180"/>
      <c r="AO536" s="180"/>
      <c r="AP536" s="180"/>
      <c r="AQ536" s="140"/>
      <c r="AR536" s="180"/>
      <c r="AT536" s="140"/>
      <c r="AU536" s="180"/>
      <c r="AV536" s="180"/>
      <c r="AW536" s="180"/>
      <c r="AX536" s="180"/>
      <c r="AY536" s="140"/>
      <c r="AZ536" s="180"/>
    </row>
    <row r="537" spans="22:52" x14ac:dyDescent="0.25">
      <c r="V537" s="140"/>
      <c r="W537" s="180"/>
      <c r="X537" s="180"/>
      <c r="Y537" s="180"/>
      <c r="Z537" s="180"/>
      <c r="AA537" s="140"/>
      <c r="AB537" s="180"/>
      <c r="AD537" s="140"/>
      <c r="AE537" s="180"/>
      <c r="AF537" s="180"/>
      <c r="AG537" s="180"/>
      <c r="AH537" s="180"/>
      <c r="AI537" s="140"/>
      <c r="AJ537" s="180"/>
      <c r="AL537" s="140"/>
      <c r="AM537" s="180"/>
      <c r="AN537" s="180"/>
      <c r="AO537" s="180"/>
      <c r="AP537" s="180"/>
      <c r="AQ537" s="140"/>
      <c r="AR537" s="180"/>
      <c r="AT537" s="140"/>
      <c r="AU537" s="180"/>
      <c r="AV537" s="180"/>
      <c r="AW537" s="180"/>
      <c r="AX537" s="180"/>
      <c r="AY537" s="140"/>
      <c r="AZ537" s="180"/>
    </row>
    <row r="538" spans="22:52" x14ac:dyDescent="0.25">
      <c r="V538" s="140"/>
      <c r="W538" s="180"/>
      <c r="X538" s="180"/>
      <c r="Y538" s="180"/>
      <c r="Z538" s="180"/>
      <c r="AA538" s="140"/>
      <c r="AB538" s="180"/>
      <c r="AD538" s="140"/>
      <c r="AE538" s="180"/>
      <c r="AF538" s="180"/>
      <c r="AG538" s="180"/>
      <c r="AH538" s="180"/>
      <c r="AI538" s="140"/>
      <c r="AJ538" s="180"/>
      <c r="AL538" s="140"/>
      <c r="AM538" s="180"/>
      <c r="AN538" s="180"/>
      <c r="AO538" s="180"/>
      <c r="AP538" s="180"/>
      <c r="AQ538" s="140"/>
      <c r="AR538" s="180"/>
      <c r="AT538" s="140"/>
      <c r="AU538" s="180"/>
      <c r="AV538" s="180"/>
      <c r="AW538" s="180"/>
      <c r="AX538" s="180"/>
      <c r="AY538" s="140"/>
      <c r="AZ538" s="180"/>
    </row>
    <row r="539" spans="22:52" x14ac:dyDescent="0.25">
      <c r="V539" s="140"/>
      <c r="W539" s="180"/>
      <c r="X539" s="180"/>
      <c r="Y539" s="180"/>
      <c r="Z539" s="180"/>
      <c r="AA539" s="140"/>
      <c r="AB539" s="180"/>
      <c r="AD539" s="140"/>
      <c r="AE539" s="180"/>
      <c r="AF539" s="180"/>
      <c r="AG539" s="180"/>
      <c r="AH539" s="180"/>
      <c r="AI539" s="140"/>
      <c r="AJ539" s="180"/>
      <c r="AL539" s="140"/>
      <c r="AM539" s="180"/>
      <c r="AN539" s="180"/>
      <c r="AO539" s="180"/>
      <c r="AP539" s="180"/>
      <c r="AQ539" s="140"/>
      <c r="AR539" s="180"/>
      <c r="AT539" s="140"/>
      <c r="AU539" s="180"/>
      <c r="AV539" s="180"/>
      <c r="AW539" s="180"/>
      <c r="AX539" s="180"/>
      <c r="AY539" s="140"/>
      <c r="AZ539" s="180"/>
    </row>
    <row r="540" spans="22:52" x14ac:dyDescent="0.25">
      <c r="V540" s="140"/>
      <c r="W540" s="180"/>
      <c r="X540" s="180"/>
      <c r="Y540" s="180"/>
      <c r="Z540" s="180"/>
      <c r="AA540" s="140"/>
      <c r="AB540" s="180"/>
      <c r="AD540" s="140"/>
      <c r="AE540" s="180"/>
      <c r="AF540" s="180"/>
      <c r="AG540" s="180"/>
      <c r="AH540" s="180"/>
      <c r="AI540" s="140"/>
      <c r="AJ540" s="180"/>
      <c r="AL540" s="140"/>
      <c r="AM540" s="180"/>
      <c r="AN540" s="180"/>
      <c r="AO540" s="180"/>
      <c r="AP540" s="180"/>
      <c r="AQ540" s="140"/>
      <c r="AR540" s="180"/>
      <c r="AT540" s="140"/>
      <c r="AU540" s="180"/>
      <c r="AV540" s="180"/>
      <c r="AW540" s="180"/>
      <c r="AX540" s="180"/>
      <c r="AY540" s="140"/>
      <c r="AZ540" s="180"/>
    </row>
    <row r="541" spans="22:52" x14ac:dyDescent="0.25">
      <c r="V541" s="140"/>
      <c r="W541" s="180"/>
      <c r="X541" s="180"/>
      <c r="Y541" s="180"/>
      <c r="Z541" s="180"/>
      <c r="AA541" s="140"/>
      <c r="AB541" s="180"/>
      <c r="AD541" s="140"/>
      <c r="AE541" s="180"/>
      <c r="AF541" s="180"/>
      <c r="AG541" s="180"/>
      <c r="AH541" s="180"/>
      <c r="AI541" s="140"/>
      <c r="AJ541" s="180"/>
      <c r="AL541" s="140"/>
      <c r="AM541" s="180"/>
      <c r="AN541" s="180"/>
      <c r="AO541" s="180"/>
      <c r="AP541" s="180"/>
      <c r="AQ541" s="140"/>
      <c r="AR541" s="180"/>
      <c r="AT541" s="140"/>
      <c r="AU541" s="180"/>
      <c r="AV541" s="180"/>
      <c r="AW541" s="180"/>
      <c r="AX541" s="180"/>
      <c r="AY541" s="140"/>
      <c r="AZ541" s="180"/>
    </row>
    <row r="542" spans="22:52" x14ac:dyDescent="0.25">
      <c r="V542" s="140"/>
      <c r="W542" s="180"/>
      <c r="X542" s="180"/>
      <c r="Y542" s="180"/>
      <c r="Z542" s="180"/>
      <c r="AA542" s="140"/>
      <c r="AB542" s="180"/>
      <c r="AD542" s="140"/>
      <c r="AE542" s="180"/>
      <c r="AF542" s="180"/>
      <c r="AG542" s="180"/>
      <c r="AH542" s="180"/>
      <c r="AI542" s="140"/>
      <c r="AJ542" s="180"/>
      <c r="AL542" s="140"/>
      <c r="AM542" s="180"/>
      <c r="AN542" s="180"/>
      <c r="AO542" s="180"/>
      <c r="AP542" s="180"/>
      <c r="AQ542" s="140"/>
      <c r="AR542" s="180"/>
      <c r="AT542" s="140"/>
      <c r="AU542" s="180"/>
      <c r="AV542" s="180"/>
      <c r="AW542" s="180"/>
      <c r="AX542" s="180"/>
      <c r="AY542" s="140"/>
      <c r="AZ542" s="180"/>
    </row>
    <row r="543" spans="22:52" x14ac:dyDescent="0.25">
      <c r="V543" s="140"/>
      <c r="W543" s="180"/>
      <c r="X543" s="180"/>
      <c r="Y543" s="180"/>
      <c r="Z543" s="180"/>
      <c r="AA543" s="140"/>
      <c r="AB543" s="180"/>
      <c r="AD543" s="140"/>
      <c r="AE543" s="180"/>
      <c r="AF543" s="180"/>
      <c r="AG543" s="180"/>
      <c r="AH543" s="180"/>
      <c r="AI543" s="140"/>
      <c r="AJ543" s="180"/>
      <c r="AL543" s="140"/>
      <c r="AM543" s="180"/>
      <c r="AN543" s="180"/>
      <c r="AO543" s="180"/>
      <c r="AP543" s="180"/>
      <c r="AQ543" s="140"/>
      <c r="AR543" s="180"/>
      <c r="AT543" s="140"/>
      <c r="AU543" s="180"/>
      <c r="AV543" s="180"/>
      <c r="AW543" s="180"/>
      <c r="AX543" s="180"/>
      <c r="AY543" s="140"/>
      <c r="AZ543" s="180"/>
    </row>
    <row r="544" spans="22:52" x14ac:dyDescent="0.25">
      <c r="V544" s="140"/>
      <c r="W544" s="180"/>
      <c r="X544" s="180"/>
      <c r="Y544" s="180"/>
      <c r="Z544" s="180"/>
      <c r="AA544" s="140"/>
      <c r="AB544" s="180"/>
      <c r="AD544" s="140"/>
      <c r="AE544" s="180"/>
      <c r="AF544" s="180"/>
      <c r="AG544" s="180"/>
      <c r="AH544" s="180"/>
      <c r="AI544" s="140"/>
      <c r="AJ544" s="180"/>
      <c r="AL544" s="140"/>
      <c r="AM544" s="180"/>
      <c r="AN544" s="180"/>
      <c r="AO544" s="180"/>
      <c r="AP544" s="180"/>
      <c r="AQ544" s="140"/>
      <c r="AR544" s="180"/>
      <c r="AT544" s="140"/>
      <c r="AU544" s="180"/>
      <c r="AV544" s="180"/>
      <c r="AW544" s="180"/>
      <c r="AX544" s="180"/>
      <c r="AY544" s="140"/>
      <c r="AZ544" s="180"/>
    </row>
    <row r="545" spans="22:52" x14ac:dyDescent="0.25">
      <c r="V545" s="140"/>
      <c r="W545" s="180"/>
      <c r="X545" s="180"/>
      <c r="Y545" s="180"/>
      <c r="Z545" s="180"/>
      <c r="AA545" s="140"/>
      <c r="AB545" s="180"/>
      <c r="AD545" s="140"/>
      <c r="AE545" s="180"/>
      <c r="AF545" s="180"/>
      <c r="AG545" s="180"/>
      <c r="AH545" s="180"/>
      <c r="AI545" s="140"/>
      <c r="AJ545" s="180"/>
      <c r="AL545" s="140"/>
      <c r="AM545" s="180"/>
      <c r="AN545" s="180"/>
      <c r="AO545" s="180"/>
      <c r="AP545" s="180"/>
      <c r="AQ545" s="140"/>
      <c r="AR545" s="180"/>
      <c r="AT545" s="140"/>
      <c r="AU545" s="180"/>
      <c r="AV545" s="180"/>
      <c r="AW545" s="180"/>
      <c r="AX545" s="180"/>
      <c r="AY545" s="140"/>
      <c r="AZ545" s="180"/>
    </row>
    <row r="546" spans="22:52" x14ac:dyDescent="0.25">
      <c r="V546" s="140"/>
      <c r="W546" s="180"/>
      <c r="X546" s="180"/>
      <c r="Y546" s="180"/>
      <c r="Z546" s="180"/>
      <c r="AA546" s="140"/>
      <c r="AB546" s="180"/>
      <c r="AD546" s="140"/>
      <c r="AE546" s="180"/>
      <c r="AF546" s="180"/>
      <c r="AG546" s="180"/>
      <c r="AH546" s="180"/>
      <c r="AI546" s="140"/>
      <c r="AJ546" s="180"/>
      <c r="AL546" s="140"/>
      <c r="AM546" s="180"/>
      <c r="AN546" s="180"/>
      <c r="AO546" s="180"/>
      <c r="AP546" s="180"/>
      <c r="AQ546" s="140"/>
      <c r="AR546" s="180"/>
      <c r="AT546" s="140"/>
      <c r="AU546" s="180"/>
      <c r="AV546" s="180"/>
      <c r="AW546" s="180"/>
      <c r="AX546" s="180"/>
      <c r="AY546" s="140"/>
      <c r="AZ546" s="180"/>
    </row>
    <row r="547" spans="22:52" x14ac:dyDescent="0.25">
      <c r="V547" s="140"/>
      <c r="W547" s="180"/>
      <c r="X547" s="180"/>
      <c r="Y547" s="180"/>
      <c r="Z547" s="180"/>
      <c r="AA547" s="140"/>
      <c r="AB547" s="180"/>
      <c r="AD547" s="140"/>
      <c r="AE547" s="180"/>
      <c r="AF547" s="180"/>
      <c r="AG547" s="180"/>
      <c r="AH547" s="180"/>
      <c r="AI547" s="140"/>
      <c r="AJ547" s="180"/>
      <c r="AL547" s="140"/>
      <c r="AM547" s="180"/>
      <c r="AN547" s="180"/>
      <c r="AO547" s="180"/>
      <c r="AP547" s="180"/>
      <c r="AQ547" s="140"/>
      <c r="AR547" s="180"/>
      <c r="AT547" s="140"/>
      <c r="AU547" s="180"/>
      <c r="AV547" s="180"/>
      <c r="AW547" s="180"/>
      <c r="AX547" s="180"/>
      <c r="AY547" s="140"/>
      <c r="AZ547" s="180"/>
    </row>
    <row r="548" spans="22:52" x14ac:dyDescent="0.25">
      <c r="V548" s="140"/>
      <c r="W548" s="180"/>
      <c r="X548" s="180"/>
      <c r="Y548" s="180"/>
      <c r="Z548" s="180"/>
      <c r="AA548" s="140"/>
      <c r="AB548" s="180"/>
      <c r="AD548" s="140"/>
      <c r="AE548" s="180"/>
      <c r="AF548" s="180"/>
      <c r="AG548" s="180"/>
      <c r="AH548" s="180"/>
      <c r="AI548" s="140"/>
      <c r="AJ548" s="180"/>
      <c r="AL548" s="140"/>
      <c r="AM548" s="180"/>
      <c r="AN548" s="180"/>
      <c r="AO548" s="180"/>
      <c r="AP548" s="180"/>
      <c r="AQ548" s="140"/>
      <c r="AR548" s="180"/>
      <c r="AT548" s="140"/>
      <c r="AU548" s="180"/>
      <c r="AV548" s="180"/>
      <c r="AW548" s="180"/>
      <c r="AX548" s="180"/>
      <c r="AY548" s="140"/>
      <c r="AZ548" s="180"/>
    </row>
    <row r="549" spans="22:52" x14ac:dyDescent="0.25">
      <c r="V549" s="140"/>
      <c r="W549" s="180"/>
      <c r="X549" s="180"/>
      <c r="Y549" s="180"/>
      <c r="Z549" s="180"/>
      <c r="AA549" s="140"/>
      <c r="AB549" s="180"/>
      <c r="AD549" s="140"/>
      <c r="AE549" s="180"/>
      <c r="AF549" s="180"/>
      <c r="AG549" s="180"/>
      <c r="AH549" s="180"/>
      <c r="AI549" s="140"/>
      <c r="AJ549" s="180"/>
      <c r="AL549" s="140"/>
      <c r="AM549" s="180"/>
      <c r="AN549" s="180"/>
      <c r="AO549" s="180"/>
      <c r="AP549" s="180"/>
      <c r="AQ549" s="140"/>
      <c r="AR549" s="180"/>
      <c r="AT549" s="140"/>
      <c r="AU549" s="180"/>
      <c r="AV549" s="180"/>
      <c r="AW549" s="180"/>
      <c r="AX549" s="180"/>
      <c r="AY549" s="140"/>
      <c r="AZ549" s="180"/>
    </row>
    <row r="550" spans="22:52" x14ac:dyDescent="0.25">
      <c r="V550" s="140"/>
      <c r="W550" s="180"/>
      <c r="X550" s="180"/>
      <c r="Y550" s="180"/>
      <c r="Z550" s="180"/>
      <c r="AA550" s="140"/>
      <c r="AB550" s="180"/>
      <c r="AD550" s="140"/>
      <c r="AE550" s="180"/>
      <c r="AF550" s="180"/>
      <c r="AG550" s="180"/>
      <c r="AH550" s="180"/>
      <c r="AI550" s="140"/>
      <c r="AJ550" s="180"/>
      <c r="AL550" s="140"/>
      <c r="AM550" s="180"/>
      <c r="AN550" s="180"/>
      <c r="AO550" s="180"/>
      <c r="AP550" s="180"/>
      <c r="AQ550" s="140"/>
      <c r="AR550" s="180"/>
      <c r="AT550" s="140"/>
      <c r="AU550" s="180"/>
      <c r="AV550" s="180"/>
      <c r="AW550" s="180"/>
      <c r="AX550" s="180"/>
      <c r="AY550" s="140"/>
      <c r="AZ550" s="180"/>
    </row>
    <row r="551" spans="22:52" x14ac:dyDescent="0.25">
      <c r="V551" s="140"/>
      <c r="W551" s="180"/>
      <c r="X551" s="180"/>
      <c r="Y551" s="180"/>
      <c r="Z551" s="180"/>
      <c r="AA551" s="140"/>
      <c r="AB551" s="180"/>
      <c r="AD551" s="140"/>
      <c r="AE551" s="180"/>
      <c r="AF551" s="180"/>
      <c r="AG551" s="180"/>
      <c r="AH551" s="180"/>
      <c r="AI551" s="140"/>
      <c r="AJ551" s="180"/>
      <c r="AL551" s="140"/>
      <c r="AM551" s="180"/>
      <c r="AN551" s="180"/>
      <c r="AO551" s="180"/>
      <c r="AP551" s="180"/>
      <c r="AQ551" s="140"/>
      <c r="AR551" s="180"/>
      <c r="AT551" s="140"/>
      <c r="AU551" s="180"/>
      <c r="AV551" s="180"/>
      <c r="AW551" s="180"/>
      <c r="AX551" s="180"/>
      <c r="AY551" s="140"/>
      <c r="AZ551" s="180"/>
    </row>
    <row r="552" spans="22:52" x14ac:dyDescent="0.25">
      <c r="V552" s="140"/>
      <c r="W552" s="180"/>
      <c r="X552" s="180"/>
      <c r="Y552" s="180"/>
      <c r="Z552" s="180"/>
      <c r="AA552" s="140"/>
      <c r="AB552" s="180"/>
      <c r="AD552" s="140"/>
      <c r="AE552" s="180"/>
      <c r="AF552" s="180"/>
      <c r="AG552" s="180"/>
      <c r="AH552" s="180"/>
      <c r="AI552" s="140"/>
      <c r="AJ552" s="180"/>
      <c r="AL552" s="140"/>
      <c r="AM552" s="180"/>
      <c r="AN552" s="180"/>
      <c r="AO552" s="180"/>
      <c r="AP552" s="180"/>
      <c r="AQ552" s="140"/>
      <c r="AR552" s="180"/>
      <c r="AT552" s="140"/>
      <c r="AU552" s="180"/>
      <c r="AV552" s="180"/>
      <c r="AW552" s="180"/>
      <c r="AX552" s="180"/>
      <c r="AY552" s="140"/>
      <c r="AZ552" s="180"/>
    </row>
    <row r="553" spans="22:52" x14ac:dyDescent="0.25">
      <c r="V553" s="140"/>
      <c r="W553" s="180"/>
      <c r="X553" s="180"/>
      <c r="Y553" s="180"/>
      <c r="Z553" s="180"/>
      <c r="AA553" s="140"/>
      <c r="AB553" s="180"/>
      <c r="AD553" s="140"/>
      <c r="AE553" s="180"/>
      <c r="AF553" s="180"/>
      <c r="AG553" s="180"/>
      <c r="AH553" s="180"/>
      <c r="AI553" s="140"/>
      <c r="AJ553" s="180"/>
      <c r="AL553" s="140"/>
      <c r="AM553" s="180"/>
      <c r="AN553" s="180"/>
      <c r="AO553" s="180"/>
      <c r="AP553" s="180"/>
      <c r="AQ553" s="140"/>
      <c r="AR553" s="180"/>
      <c r="AT553" s="140"/>
      <c r="AU553" s="180"/>
      <c r="AV553" s="180"/>
      <c r="AW553" s="180"/>
      <c r="AX553" s="180"/>
      <c r="AY553" s="140"/>
      <c r="AZ553" s="180"/>
    </row>
    <row r="554" spans="22:52" x14ac:dyDescent="0.25">
      <c r="V554" s="140"/>
      <c r="W554" s="180"/>
      <c r="X554" s="180"/>
      <c r="Y554" s="180"/>
      <c r="Z554" s="180"/>
      <c r="AA554" s="140"/>
      <c r="AB554" s="180"/>
      <c r="AD554" s="140"/>
      <c r="AE554" s="180"/>
      <c r="AF554" s="180"/>
      <c r="AG554" s="180"/>
      <c r="AH554" s="180"/>
      <c r="AI554" s="140"/>
      <c r="AJ554" s="180"/>
      <c r="AL554" s="140"/>
      <c r="AM554" s="180"/>
      <c r="AN554" s="180"/>
      <c r="AO554" s="180"/>
      <c r="AP554" s="180"/>
      <c r="AQ554" s="140"/>
      <c r="AR554" s="180"/>
      <c r="AT554" s="140"/>
      <c r="AU554" s="180"/>
      <c r="AV554" s="180"/>
      <c r="AW554" s="180"/>
      <c r="AX554" s="180"/>
      <c r="AY554" s="140"/>
      <c r="AZ554" s="180"/>
    </row>
    <row r="555" spans="22:52" x14ac:dyDescent="0.25">
      <c r="V555" s="140"/>
      <c r="W555" s="180"/>
      <c r="X555" s="180"/>
      <c r="Y555" s="180"/>
      <c r="Z555" s="180"/>
      <c r="AA555" s="140"/>
      <c r="AB555" s="180"/>
      <c r="AD555" s="140"/>
      <c r="AE555" s="180"/>
      <c r="AF555" s="180"/>
      <c r="AG555" s="180"/>
      <c r="AH555" s="180"/>
      <c r="AI555" s="140"/>
      <c r="AJ555" s="180"/>
      <c r="AL555" s="140"/>
      <c r="AM555" s="180"/>
      <c r="AN555" s="180"/>
      <c r="AO555" s="180"/>
      <c r="AP555" s="180"/>
      <c r="AQ555" s="140"/>
      <c r="AR555" s="180"/>
      <c r="AT555" s="140"/>
      <c r="AU555" s="180"/>
      <c r="AV555" s="180"/>
      <c r="AW555" s="180"/>
      <c r="AX555" s="180"/>
      <c r="AY555" s="140"/>
      <c r="AZ555" s="180"/>
    </row>
    <row r="556" spans="22:52" x14ac:dyDescent="0.25">
      <c r="V556" s="140"/>
      <c r="W556" s="180"/>
      <c r="X556" s="180"/>
      <c r="Y556" s="180"/>
      <c r="Z556" s="180"/>
      <c r="AA556" s="140"/>
      <c r="AB556" s="180"/>
      <c r="AD556" s="140"/>
      <c r="AE556" s="180"/>
      <c r="AF556" s="180"/>
      <c r="AG556" s="180"/>
      <c r="AH556" s="180"/>
      <c r="AI556" s="140"/>
      <c r="AJ556" s="180"/>
      <c r="AL556" s="140"/>
      <c r="AM556" s="180"/>
      <c r="AN556" s="180"/>
      <c r="AO556" s="180"/>
      <c r="AP556" s="180"/>
      <c r="AQ556" s="140"/>
      <c r="AR556" s="180"/>
      <c r="AT556" s="140"/>
      <c r="AU556" s="180"/>
      <c r="AV556" s="180"/>
      <c r="AW556" s="180"/>
      <c r="AX556" s="180"/>
      <c r="AY556" s="140"/>
      <c r="AZ556" s="180"/>
    </row>
    <row r="557" spans="22:52" x14ac:dyDescent="0.25">
      <c r="V557" s="140"/>
      <c r="W557" s="180"/>
      <c r="X557" s="180"/>
      <c r="Y557" s="180"/>
      <c r="Z557" s="180"/>
      <c r="AA557" s="140"/>
      <c r="AB557" s="180"/>
      <c r="AD557" s="140"/>
      <c r="AE557" s="180"/>
      <c r="AF557" s="180"/>
      <c r="AG557" s="180"/>
      <c r="AH557" s="180"/>
      <c r="AI557" s="140"/>
      <c r="AJ557" s="180"/>
      <c r="AL557" s="140"/>
      <c r="AM557" s="180"/>
      <c r="AN557" s="180"/>
      <c r="AO557" s="180"/>
      <c r="AP557" s="180"/>
      <c r="AQ557" s="140"/>
      <c r="AR557" s="180"/>
      <c r="AT557" s="140"/>
      <c r="AU557" s="180"/>
      <c r="AV557" s="180"/>
      <c r="AW557" s="180"/>
      <c r="AX557" s="180"/>
      <c r="AY557" s="140"/>
      <c r="AZ557" s="180"/>
    </row>
    <row r="558" spans="22:52" x14ac:dyDescent="0.25">
      <c r="V558" s="140"/>
      <c r="W558" s="180"/>
      <c r="X558" s="180"/>
      <c r="Y558" s="180"/>
      <c r="Z558" s="180"/>
      <c r="AA558" s="140"/>
      <c r="AB558" s="180"/>
      <c r="AD558" s="140"/>
      <c r="AE558" s="180"/>
      <c r="AF558" s="180"/>
      <c r="AG558" s="180"/>
      <c r="AH558" s="180"/>
      <c r="AI558" s="140"/>
      <c r="AJ558" s="180"/>
      <c r="AL558" s="140"/>
      <c r="AM558" s="180"/>
      <c r="AN558" s="180"/>
      <c r="AO558" s="180"/>
      <c r="AP558" s="180"/>
      <c r="AQ558" s="140"/>
      <c r="AR558" s="180"/>
      <c r="AT558" s="140"/>
      <c r="AU558" s="180"/>
      <c r="AV558" s="180"/>
      <c r="AW558" s="180"/>
      <c r="AX558" s="180"/>
      <c r="AY558" s="140"/>
      <c r="AZ558" s="180"/>
    </row>
    <row r="559" spans="22:52" x14ac:dyDescent="0.25">
      <c r="V559" s="140"/>
      <c r="W559" s="180"/>
      <c r="X559" s="180"/>
      <c r="Y559" s="180"/>
      <c r="Z559" s="180"/>
      <c r="AA559" s="140"/>
      <c r="AB559" s="180"/>
      <c r="AD559" s="140"/>
      <c r="AE559" s="180"/>
      <c r="AF559" s="180"/>
      <c r="AG559" s="180"/>
      <c r="AH559" s="180"/>
      <c r="AI559" s="140"/>
      <c r="AJ559" s="180"/>
      <c r="AL559" s="140"/>
      <c r="AM559" s="180"/>
      <c r="AN559" s="180"/>
      <c r="AO559" s="180"/>
      <c r="AP559" s="180"/>
      <c r="AQ559" s="140"/>
      <c r="AR559" s="180"/>
      <c r="AT559" s="140"/>
      <c r="AU559" s="180"/>
      <c r="AV559" s="180"/>
      <c r="AW559" s="180"/>
      <c r="AX559" s="180"/>
      <c r="AY559" s="140"/>
      <c r="AZ559" s="180"/>
    </row>
    <row r="560" spans="22:52" x14ac:dyDescent="0.25">
      <c r="V560" s="140"/>
      <c r="W560" s="180"/>
      <c r="X560" s="180"/>
      <c r="Y560" s="180"/>
      <c r="Z560" s="180"/>
      <c r="AA560" s="140"/>
      <c r="AB560" s="180"/>
      <c r="AD560" s="140"/>
      <c r="AE560" s="180"/>
      <c r="AF560" s="180"/>
      <c r="AG560" s="180"/>
      <c r="AH560" s="180"/>
      <c r="AI560" s="140"/>
      <c r="AJ560" s="180"/>
      <c r="AL560" s="140"/>
      <c r="AM560" s="180"/>
      <c r="AN560" s="180"/>
      <c r="AO560" s="180"/>
      <c r="AP560" s="180"/>
      <c r="AQ560" s="140"/>
      <c r="AR560" s="180"/>
      <c r="AT560" s="140"/>
      <c r="AU560" s="180"/>
      <c r="AV560" s="180"/>
      <c r="AW560" s="180"/>
      <c r="AX560" s="180"/>
      <c r="AY560" s="140"/>
      <c r="AZ560" s="180"/>
    </row>
    <row r="561" spans="22:52" x14ac:dyDescent="0.25">
      <c r="V561" s="140"/>
      <c r="W561" s="180"/>
      <c r="X561" s="180"/>
      <c r="Y561" s="180"/>
      <c r="Z561" s="180"/>
      <c r="AA561" s="140"/>
      <c r="AB561" s="180"/>
      <c r="AD561" s="140"/>
      <c r="AE561" s="180"/>
      <c r="AF561" s="180"/>
      <c r="AG561" s="180"/>
      <c r="AH561" s="180"/>
      <c r="AI561" s="140"/>
      <c r="AJ561" s="180"/>
      <c r="AL561" s="140"/>
      <c r="AM561" s="180"/>
      <c r="AN561" s="180"/>
      <c r="AO561" s="180"/>
      <c r="AP561" s="180"/>
      <c r="AQ561" s="140"/>
      <c r="AR561" s="180"/>
      <c r="AT561" s="140"/>
      <c r="AU561" s="180"/>
      <c r="AV561" s="180"/>
      <c r="AW561" s="180"/>
      <c r="AX561" s="180"/>
      <c r="AY561" s="140"/>
      <c r="AZ561" s="180"/>
    </row>
    <row r="562" spans="22:52" x14ac:dyDescent="0.25">
      <c r="V562" s="140"/>
      <c r="W562" s="180"/>
      <c r="X562" s="180"/>
      <c r="Y562" s="180"/>
      <c r="Z562" s="180"/>
      <c r="AA562" s="140"/>
      <c r="AB562" s="180"/>
      <c r="AD562" s="140"/>
      <c r="AE562" s="180"/>
      <c r="AF562" s="180"/>
      <c r="AG562" s="180"/>
      <c r="AH562" s="180"/>
      <c r="AI562" s="140"/>
      <c r="AJ562" s="180"/>
      <c r="AL562" s="140"/>
      <c r="AM562" s="180"/>
      <c r="AN562" s="180"/>
      <c r="AO562" s="180"/>
      <c r="AP562" s="180"/>
      <c r="AQ562" s="140"/>
      <c r="AR562" s="180"/>
      <c r="AT562" s="140"/>
      <c r="AU562" s="180"/>
      <c r="AV562" s="180"/>
      <c r="AW562" s="180"/>
      <c r="AX562" s="180"/>
      <c r="AY562" s="140"/>
      <c r="AZ562" s="180"/>
    </row>
    <row r="563" spans="22:52" x14ac:dyDescent="0.25">
      <c r="V563" s="140"/>
      <c r="W563" s="180"/>
      <c r="X563" s="180"/>
      <c r="Y563" s="180"/>
      <c r="Z563" s="180"/>
      <c r="AA563" s="140"/>
      <c r="AB563" s="180"/>
      <c r="AD563" s="140"/>
      <c r="AE563" s="180"/>
      <c r="AF563" s="180"/>
      <c r="AG563" s="180"/>
      <c r="AH563" s="180"/>
      <c r="AI563" s="140"/>
      <c r="AJ563" s="180"/>
      <c r="AL563" s="140"/>
      <c r="AM563" s="180"/>
      <c r="AN563" s="180"/>
      <c r="AO563" s="180"/>
      <c r="AP563" s="180"/>
      <c r="AQ563" s="140"/>
      <c r="AR563" s="180"/>
      <c r="AT563" s="140"/>
      <c r="AU563" s="180"/>
      <c r="AV563" s="180"/>
      <c r="AW563" s="180"/>
      <c r="AX563" s="180"/>
      <c r="AY563" s="140"/>
      <c r="AZ563" s="180"/>
    </row>
    <row r="564" spans="22:52" x14ac:dyDescent="0.25">
      <c r="V564" s="140"/>
      <c r="W564" s="180"/>
      <c r="X564" s="180"/>
      <c r="Y564" s="180"/>
      <c r="Z564" s="180"/>
      <c r="AA564" s="140"/>
      <c r="AB564" s="180"/>
      <c r="AD564" s="140"/>
      <c r="AE564" s="180"/>
      <c r="AF564" s="180"/>
      <c r="AG564" s="180"/>
      <c r="AH564" s="180"/>
      <c r="AI564" s="140"/>
      <c r="AJ564" s="180"/>
      <c r="AL564" s="140"/>
      <c r="AM564" s="180"/>
      <c r="AN564" s="180"/>
      <c r="AO564" s="180"/>
      <c r="AP564" s="180"/>
      <c r="AQ564" s="140"/>
      <c r="AR564" s="180"/>
      <c r="AT564" s="140"/>
      <c r="AU564" s="180"/>
      <c r="AV564" s="180"/>
      <c r="AW564" s="180"/>
      <c r="AX564" s="180"/>
      <c r="AY564" s="140"/>
      <c r="AZ564" s="180"/>
    </row>
    <row r="565" spans="22:52" x14ac:dyDescent="0.25">
      <c r="V565" s="140"/>
      <c r="W565" s="180"/>
      <c r="X565" s="180"/>
      <c r="Y565" s="180"/>
      <c r="Z565" s="180"/>
      <c r="AA565" s="140"/>
      <c r="AB565" s="180"/>
      <c r="AD565" s="140"/>
      <c r="AE565" s="180"/>
      <c r="AF565" s="180"/>
      <c r="AG565" s="180"/>
      <c r="AH565" s="180"/>
      <c r="AI565" s="140"/>
      <c r="AJ565" s="180"/>
      <c r="AL565" s="140"/>
      <c r="AM565" s="180"/>
      <c r="AN565" s="180"/>
      <c r="AO565" s="180"/>
      <c r="AP565" s="180"/>
      <c r="AQ565" s="140"/>
      <c r="AR565" s="180"/>
      <c r="AT565" s="140"/>
      <c r="AU565" s="180"/>
      <c r="AV565" s="180"/>
      <c r="AW565" s="180"/>
      <c r="AX565" s="180"/>
      <c r="AY565" s="140"/>
      <c r="AZ565" s="180"/>
    </row>
    <row r="566" spans="22:52" x14ac:dyDescent="0.25">
      <c r="V566" s="140"/>
      <c r="W566" s="180"/>
      <c r="X566" s="180"/>
      <c r="Y566" s="180"/>
      <c r="Z566" s="180"/>
      <c r="AA566" s="140"/>
      <c r="AB566" s="180"/>
      <c r="AD566" s="140"/>
      <c r="AE566" s="180"/>
      <c r="AF566" s="180"/>
      <c r="AG566" s="180"/>
      <c r="AH566" s="180"/>
      <c r="AI566" s="140"/>
      <c r="AJ566" s="180"/>
      <c r="AL566" s="140"/>
      <c r="AM566" s="180"/>
      <c r="AN566" s="180"/>
      <c r="AO566" s="180"/>
      <c r="AP566" s="180"/>
      <c r="AQ566" s="140"/>
      <c r="AR566" s="180"/>
      <c r="AT566" s="140"/>
      <c r="AU566" s="180"/>
      <c r="AV566" s="180"/>
      <c r="AW566" s="180"/>
      <c r="AX566" s="180"/>
      <c r="AY566" s="140"/>
      <c r="AZ566" s="180"/>
    </row>
    <row r="567" spans="22:52" x14ac:dyDescent="0.25">
      <c r="V567" s="140"/>
      <c r="W567" s="180"/>
      <c r="X567" s="180"/>
      <c r="Y567" s="180"/>
      <c r="Z567" s="180"/>
      <c r="AA567" s="140"/>
      <c r="AB567" s="180"/>
      <c r="AD567" s="140"/>
      <c r="AE567" s="180"/>
      <c r="AF567" s="180"/>
      <c r="AG567" s="180"/>
      <c r="AH567" s="180"/>
      <c r="AI567" s="140"/>
      <c r="AJ567" s="180"/>
      <c r="AL567" s="140"/>
      <c r="AM567" s="180"/>
      <c r="AN567" s="180"/>
      <c r="AO567" s="180"/>
      <c r="AP567" s="180"/>
      <c r="AQ567" s="140"/>
      <c r="AR567" s="180"/>
      <c r="AT567" s="140"/>
      <c r="AU567" s="180"/>
      <c r="AV567" s="180"/>
      <c r="AW567" s="180"/>
      <c r="AX567" s="180"/>
      <c r="AY567" s="140"/>
      <c r="AZ567" s="180"/>
    </row>
    <row r="568" spans="22:52" x14ac:dyDescent="0.25">
      <c r="V568" s="140"/>
      <c r="W568" s="180"/>
      <c r="X568" s="180"/>
      <c r="Y568" s="180"/>
      <c r="Z568" s="180"/>
      <c r="AA568" s="140"/>
      <c r="AB568" s="180"/>
      <c r="AD568" s="140"/>
      <c r="AE568" s="180"/>
      <c r="AF568" s="180"/>
      <c r="AG568" s="180"/>
      <c r="AH568" s="180"/>
      <c r="AI568" s="140"/>
      <c r="AJ568" s="180"/>
      <c r="AL568" s="140"/>
      <c r="AM568" s="180"/>
      <c r="AN568" s="180"/>
      <c r="AO568" s="180"/>
      <c r="AP568" s="180"/>
      <c r="AQ568" s="140"/>
      <c r="AR568" s="180"/>
      <c r="AT568" s="140"/>
      <c r="AU568" s="180"/>
      <c r="AV568" s="180"/>
      <c r="AW568" s="180"/>
      <c r="AX568" s="180"/>
      <c r="AY568" s="140"/>
      <c r="AZ568" s="180"/>
    </row>
    <row r="569" spans="22:52" x14ac:dyDescent="0.25">
      <c r="V569" s="140"/>
      <c r="W569" s="180"/>
      <c r="X569" s="180"/>
      <c r="Y569" s="180"/>
      <c r="Z569" s="180"/>
      <c r="AA569" s="140"/>
      <c r="AB569" s="180"/>
      <c r="AD569" s="140"/>
      <c r="AE569" s="180"/>
      <c r="AF569" s="180"/>
      <c r="AG569" s="180"/>
      <c r="AH569" s="180"/>
      <c r="AI569" s="140"/>
      <c r="AJ569" s="180"/>
      <c r="AL569" s="140"/>
      <c r="AM569" s="180"/>
      <c r="AN569" s="180"/>
      <c r="AO569" s="180"/>
      <c r="AP569" s="180"/>
      <c r="AQ569" s="140"/>
      <c r="AR569" s="180"/>
      <c r="AT569" s="140"/>
      <c r="AU569" s="180"/>
      <c r="AV569" s="180"/>
      <c r="AW569" s="180"/>
      <c r="AX569" s="180"/>
      <c r="AY569" s="140"/>
      <c r="AZ569" s="180"/>
    </row>
    <row r="570" spans="22:52" x14ac:dyDescent="0.25">
      <c r="V570" s="140"/>
      <c r="W570" s="180"/>
      <c r="X570" s="180"/>
      <c r="Y570" s="180"/>
      <c r="Z570" s="180"/>
      <c r="AA570" s="140"/>
      <c r="AB570" s="180"/>
      <c r="AD570" s="140"/>
      <c r="AE570" s="180"/>
      <c r="AF570" s="180"/>
      <c r="AG570" s="180"/>
      <c r="AH570" s="180"/>
      <c r="AI570" s="140"/>
      <c r="AJ570" s="180"/>
      <c r="AL570" s="140"/>
      <c r="AM570" s="180"/>
      <c r="AN570" s="180"/>
      <c r="AO570" s="180"/>
      <c r="AP570" s="180"/>
      <c r="AQ570" s="140"/>
      <c r="AR570" s="180"/>
      <c r="AT570" s="140"/>
      <c r="AU570" s="180"/>
      <c r="AV570" s="180"/>
      <c r="AW570" s="180"/>
      <c r="AX570" s="180"/>
      <c r="AY570" s="140"/>
      <c r="AZ570" s="180"/>
    </row>
    <row r="571" spans="22:52" x14ac:dyDescent="0.25">
      <c r="V571" s="140"/>
      <c r="W571" s="180"/>
      <c r="X571" s="180"/>
      <c r="Y571" s="180"/>
      <c r="Z571" s="180"/>
      <c r="AA571" s="140"/>
      <c r="AB571" s="180"/>
      <c r="AD571" s="140"/>
      <c r="AE571" s="180"/>
      <c r="AF571" s="180"/>
      <c r="AG571" s="180"/>
      <c r="AH571" s="180"/>
      <c r="AI571" s="140"/>
      <c r="AJ571" s="180"/>
      <c r="AL571" s="140"/>
      <c r="AM571" s="180"/>
      <c r="AN571" s="180"/>
      <c r="AO571" s="180"/>
      <c r="AP571" s="180"/>
      <c r="AQ571" s="140"/>
      <c r="AR571" s="180"/>
      <c r="AT571" s="140"/>
      <c r="AU571" s="180"/>
      <c r="AV571" s="180"/>
      <c r="AW571" s="180"/>
      <c r="AX571" s="180"/>
      <c r="AY571" s="140"/>
      <c r="AZ571" s="180"/>
    </row>
    <row r="572" spans="22:52" x14ac:dyDescent="0.25">
      <c r="V572" s="140"/>
      <c r="W572" s="180"/>
      <c r="X572" s="180"/>
      <c r="Y572" s="180"/>
      <c r="Z572" s="180"/>
      <c r="AA572" s="140"/>
      <c r="AB572" s="180"/>
      <c r="AD572" s="140"/>
      <c r="AE572" s="180"/>
      <c r="AF572" s="180"/>
      <c r="AG572" s="180"/>
      <c r="AH572" s="180"/>
      <c r="AI572" s="140"/>
      <c r="AJ572" s="180"/>
      <c r="AL572" s="140"/>
      <c r="AM572" s="180"/>
      <c r="AN572" s="180"/>
      <c r="AO572" s="180"/>
      <c r="AP572" s="180"/>
      <c r="AQ572" s="140"/>
      <c r="AR572" s="180"/>
      <c r="AT572" s="140"/>
      <c r="AU572" s="180"/>
      <c r="AV572" s="180"/>
      <c r="AW572" s="180"/>
      <c r="AX572" s="180"/>
      <c r="AY572" s="140"/>
      <c r="AZ572" s="180"/>
    </row>
    <row r="573" spans="22:52" x14ac:dyDescent="0.25">
      <c r="V573" s="140"/>
      <c r="W573" s="180"/>
      <c r="X573" s="180"/>
      <c r="Y573" s="180"/>
      <c r="Z573" s="180"/>
      <c r="AA573" s="140"/>
      <c r="AB573" s="180"/>
      <c r="AD573" s="140"/>
      <c r="AE573" s="180"/>
      <c r="AF573" s="180"/>
      <c r="AG573" s="180"/>
      <c r="AH573" s="180"/>
      <c r="AI573" s="140"/>
      <c r="AJ573" s="180"/>
      <c r="AL573" s="140"/>
      <c r="AM573" s="180"/>
      <c r="AN573" s="180"/>
      <c r="AO573" s="180"/>
      <c r="AP573" s="180"/>
      <c r="AQ573" s="140"/>
      <c r="AR573" s="180"/>
      <c r="AT573" s="140"/>
      <c r="AU573" s="180"/>
      <c r="AV573" s="180"/>
      <c r="AW573" s="180"/>
      <c r="AX573" s="180"/>
      <c r="AY573" s="140"/>
      <c r="AZ573" s="180"/>
    </row>
    <row r="574" spans="22:52" x14ac:dyDescent="0.25">
      <c r="V574" s="140"/>
      <c r="W574" s="180"/>
      <c r="X574" s="180"/>
      <c r="Y574" s="180"/>
      <c r="Z574" s="180"/>
      <c r="AA574" s="140"/>
      <c r="AB574" s="180"/>
      <c r="AD574" s="140"/>
      <c r="AE574" s="180"/>
      <c r="AF574" s="180"/>
      <c r="AG574" s="180"/>
      <c r="AH574" s="180"/>
      <c r="AI574" s="140"/>
      <c r="AJ574" s="180"/>
      <c r="AL574" s="140"/>
      <c r="AM574" s="180"/>
      <c r="AN574" s="180"/>
      <c r="AO574" s="180"/>
      <c r="AP574" s="180"/>
      <c r="AQ574" s="140"/>
      <c r="AR574" s="180"/>
      <c r="AT574" s="140"/>
      <c r="AU574" s="180"/>
      <c r="AV574" s="180"/>
      <c r="AW574" s="180"/>
      <c r="AX574" s="180"/>
      <c r="AY574" s="140"/>
      <c r="AZ574" s="180"/>
    </row>
    <row r="575" spans="22:52" x14ac:dyDescent="0.25">
      <c r="V575" s="140"/>
      <c r="W575" s="180"/>
      <c r="X575" s="180"/>
      <c r="Y575" s="180"/>
      <c r="Z575" s="180"/>
      <c r="AA575" s="140"/>
      <c r="AB575" s="180"/>
      <c r="AD575" s="140"/>
      <c r="AE575" s="180"/>
      <c r="AF575" s="180"/>
      <c r="AG575" s="180"/>
      <c r="AH575" s="180"/>
      <c r="AI575" s="140"/>
      <c r="AJ575" s="180"/>
      <c r="AL575" s="140"/>
      <c r="AM575" s="180"/>
      <c r="AN575" s="180"/>
      <c r="AO575" s="180"/>
      <c r="AP575" s="180"/>
      <c r="AQ575" s="140"/>
      <c r="AR575" s="180"/>
      <c r="AT575" s="140"/>
      <c r="AU575" s="180"/>
      <c r="AV575" s="180"/>
      <c r="AW575" s="180"/>
      <c r="AX575" s="180"/>
      <c r="AY575" s="140"/>
      <c r="AZ575" s="180"/>
    </row>
    <row r="576" spans="22:52" x14ac:dyDescent="0.25">
      <c r="V576" s="140"/>
      <c r="W576" s="180"/>
      <c r="X576" s="180"/>
      <c r="Y576" s="180"/>
      <c r="Z576" s="180"/>
      <c r="AA576" s="140"/>
      <c r="AB576" s="180"/>
      <c r="AD576" s="140"/>
      <c r="AE576" s="180"/>
      <c r="AF576" s="180"/>
      <c r="AG576" s="180"/>
      <c r="AH576" s="180"/>
      <c r="AI576" s="140"/>
      <c r="AJ576" s="180"/>
      <c r="AL576" s="140"/>
      <c r="AM576" s="180"/>
      <c r="AN576" s="180"/>
      <c r="AO576" s="180"/>
      <c r="AP576" s="180"/>
      <c r="AQ576" s="140"/>
      <c r="AR576" s="180"/>
      <c r="AT576" s="140"/>
      <c r="AU576" s="180"/>
      <c r="AV576" s="180"/>
      <c r="AW576" s="180"/>
      <c r="AX576" s="180"/>
      <c r="AY576" s="140"/>
      <c r="AZ576" s="180"/>
    </row>
    <row r="577" spans="22:52" x14ac:dyDescent="0.25">
      <c r="V577" s="140"/>
      <c r="W577" s="180"/>
      <c r="X577" s="180"/>
      <c r="Y577" s="180"/>
      <c r="Z577" s="180"/>
      <c r="AA577" s="140"/>
      <c r="AB577" s="180"/>
      <c r="AD577" s="140"/>
      <c r="AE577" s="180"/>
      <c r="AF577" s="180"/>
      <c r="AG577" s="180"/>
      <c r="AH577" s="180"/>
      <c r="AI577" s="140"/>
      <c r="AJ577" s="180"/>
      <c r="AL577" s="140"/>
      <c r="AM577" s="180"/>
      <c r="AN577" s="180"/>
      <c r="AO577" s="180"/>
      <c r="AP577" s="180"/>
      <c r="AQ577" s="140"/>
      <c r="AR577" s="180"/>
      <c r="AT577" s="140"/>
      <c r="AU577" s="180"/>
      <c r="AV577" s="180"/>
      <c r="AW577" s="180"/>
      <c r="AX577" s="180"/>
      <c r="AY577" s="140"/>
      <c r="AZ577" s="180"/>
    </row>
    <row r="578" spans="22:52" x14ac:dyDescent="0.25">
      <c r="V578" s="140"/>
      <c r="W578" s="180"/>
      <c r="X578" s="180"/>
      <c r="Y578" s="180"/>
      <c r="Z578" s="180"/>
      <c r="AA578" s="140"/>
      <c r="AB578" s="180"/>
      <c r="AD578" s="140"/>
      <c r="AE578" s="180"/>
      <c r="AF578" s="180"/>
      <c r="AG578" s="180"/>
      <c r="AH578" s="180"/>
      <c r="AI578" s="140"/>
      <c r="AJ578" s="180"/>
      <c r="AL578" s="140"/>
      <c r="AM578" s="180"/>
      <c r="AN578" s="180"/>
      <c r="AO578" s="180"/>
      <c r="AP578" s="180"/>
      <c r="AQ578" s="140"/>
      <c r="AR578" s="180"/>
      <c r="AT578" s="140"/>
      <c r="AU578" s="180"/>
      <c r="AV578" s="180"/>
      <c r="AW578" s="180"/>
      <c r="AX578" s="180"/>
      <c r="AY578" s="140"/>
      <c r="AZ578" s="180"/>
    </row>
    <row r="579" spans="22:52" x14ac:dyDescent="0.25">
      <c r="V579" s="140"/>
      <c r="W579" s="180"/>
      <c r="X579" s="180"/>
      <c r="Y579" s="180"/>
      <c r="Z579" s="180"/>
      <c r="AA579" s="140"/>
      <c r="AB579" s="180"/>
      <c r="AD579" s="140"/>
      <c r="AE579" s="180"/>
      <c r="AF579" s="180"/>
      <c r="AG579" s="180"/>
      <c r="AH579" s="180"/>
      <c r="AI579" s="140"/>
      <c r="AJ579" s="180"/>
      <c r="AL579" s="140"/>
      <c r="AM579" s="180"/>
      <c r="AN579" s="180"/>
      <c r="AO579" s="180"/>
      <c r="AP579" s="180"/>
      <c r="AQ579" s="140"/>
      <c r="AR579" s="180"/>
      <c r="AT579" s="140"/>
      <c r="AU579" s="180"/>
      <c r="AV579" s="180"/>
      <c r="AW579" s="180"/>
      <c r="AX579" s="180"/>
      <c r="AY579" s="140"/>
      <c r="AZ579" s="180"/>
    </row>
    <row r="580" spans="22:52" x14ac:dyDescent="0.25">
      <c r="V580" s="140"/>
      <c r="W580" s="180"/>
      <c r="X580" s="180"/>
      <c r="Y580" s="180"/>
      <c r="Z580" s="180"/>
      <c r="AA580" s="140"/>
      <c r="AB580" s="180"/>
      <c r="AD580" s="140"/>
      <c r="AE580" s="180"/>
      <c r="AF580" s="180"/>
      <c r="AG580" s="180"/>
      <c r="AH580" s="180"/>
      <c r="AI580" s="140"/>
      <c r="AJ580" s="180"/>
      <c r="AL580" s="140"/>
      <c r="AM580" s="180"/>
      <c r="AN580" s="180"/>
      <c r="AO580" s="180"/>
      <c r="AP580" s="180"/>
      <c r="AQ580" s="140"/>
      <c r="AR580" s="180"/>
      <c r="AT580" s="140"/>
      <c r="AU580" s="180"/>
      <c r="AV580" s="180"/>
      <c r="AW580" s="180"/>
      <c r="AX580" s="180"/>
      <c r="AY580" s="140"/>
      <c r="AZ580" s="180"/>
    </row>
    <row r="581" spans="22:52" x14ac:dyDescent="0.25">
      <c r="V581" s="140"/>
      <c r="W581" s="180"/>
      <c r="X581" s="180"/>
      <c r="Y581" s="180"/>
      <c r="Z581" s="180"/>
      <c r="AA581" s="140"/>
      <c r="AB581" s="180"/>
      <c r="AD581" s="140"/>
      <c r="AE581" s="180"/>
      <c r="AF581" s="180"/>
      <c r="AG581" s="180"/>
      <c r="AH581" s="180"/>
      <c r="AI581" s="140"/>
      <c r="AJ581" s="180"/>
      <c r="AL581" s="140"/>
      <c r="AM581" s="180"/>
      <c r="AN581" s="180"/>
      <c r="AO581" s="180"/>
      <c r="AP581" s="180"/>
      <c r="AQ581" s="140"/>
      <c r="AR581" s="180"/>
      <c r="AT581" s="140"/>
      <c r="AU581" s="180"/>
      <c r="AV581" s="180"/>
      <c r="AW581" s="180"/>
      <c r="AX581" s="180"/>
      <c r="AY581" s="140"/>
      <c r="AZ581" s="180"/>
    </row>
    <row r="582" spans="22:52" x14ac:dyDescent="0.25">
      <c r="V582" s="140"/>
      <c r="W582" s="180"/>
      <c r="X582" s="180"/>
      <c r="Y582" s="180"/>
      <c r="Z582" s="180"/>
      <c r="AA582" s="140"/>
      <c r="AB582" s="180"/>
      <c r="AD582" s="140"/>
      <c r="AE582" s="180"/>
      <c r="AF582" s="180"/>
      <c r="AG582" s="180"/>
      <c r="AH582" s="180"/>
      <c r="AI582" s="140"/>
      <c r="AJ582" s="180"/>
      <c r="AL582" s="140"/>
      <c r="AM582" s="180"/>
      <c r="AN582" s="180"/>
      <c r="AO582" s="180"/>
      <c r="AP582" s="180"/>
      <c r="AQ582" s="140"/>
      <c r="AR582" s="180"/>
      <c r="AT582" s="140"/>
      <c r="AU582" s="180"/>
      <c r="AV582" s="180"/>
      <c r="AW582" s="180"/>
      <c r="AX582" s="180"/>
      <c r="AY582" s="140"/>
      <c r="AZ582" s="180"/>
    </row>
    <row r="583" spans="22:52" x14ac:dyDescent="0.25">
      <c r="V583" s="140"/>
      <c r="W583" s="180"/>
      <c r="X583" s="180"/>
      <c r="Y583" s="180"/>
      <c r="Z583" s="180"/>
      <c r="AA583" s="140"/>
      <c r="AB583" s="180"/>
      <c r="AD583" s="140"/>
      <c r="AE583" s="180"/>
      <c r="AF583" s="180"/>
      <c r="AG583" s="180"/>
      <c r="AH583" s="180"/>
      <c r="AI583" s="140"/>
      <c r="AJ583" s="180"/>
      <c r="AL583" s="140"/>
      <c r="AM583" s="180"/>
      <c r="AN583" s="180"/>
      <c r="AO583" s="180"/>
      <c r="AP583" s="180"/>
      <c r="AQ583" s="140"/>
      <c r="AR583" s="180"/>
      <c r="AT583" s="140"/>
      <c r="AU583" s="180"/>
      <c r="AV583" s="180"/>
      <c r="AW583" s="180"/>
      <c r="AX583" s="180"/>
      <c r="AY583" s="140"/>
      <c r="AZ583" s="180"/>
    </row>
    <row r="584" spans="22:52" x14ac:dyDescent="0.25">
      <c r="V584" s="140"/>
      <c r="W584" s="180"/>
      <c r="X584" s="180"/>
      <c r="Y584" s="180"/>
      <c r="Z584" s="180"/>
      <c r="AA584" s="140"/>
      <c r="AB584" s="180"/>
      <c r="AD584" s="140"/>
      <c r="AE584" s="180"/>
      <c r="AF584" s="180"/>
      <c r="AG584" s="180"/>
      <c r="AH584" s="180"/>
      <c r="AI584" s="140"/>
      <c r="AJ584" s="180"/>
      <c r="AL584" s="140"/>
      <c r="AM584" s="180"/>
      <c r="AN584" s="180"/>
      <c r="AO584" s="180"/>
      <c r="AP584" s="180"/>
      <c r="AQ584" s="140"/>
      <c r="AR584" s="180"/>
      <c r="AT584" s="140"/>
      <c r="AU584" s="180"/>
      <c r="AV584" s="180"/>
      <c r="AW584" s="180"/>
      <c r="AX584" s="180"/>
      <c r="AY584" s="140"/>
      <c r="AZ584" s="180"/>
    </row>
    <row r="585" spans="22:52" x14ac:dyDescent="0.25">
      <c r="V585" s="140"/>
      <c r="W585" s="180"/>
      <c r="X585" s="180"/>
      <c r="Y585" s="180"/>
      <c r="Z585" s="180"/>
      <c r="AA585" s="140"/>
      <c r="AB585" s="180"/>
      <c r="AD585" s="140"/>
      <c r="AE585" s="180"/>
      <c r="AF585" s="180"/>
      <c r="AG585" s="180"/>
      <c r="AH585" s="180"/>
      <c r="AI585" s="140"/>
      <c r="AJ585" s="180"/>
      <c r="AL585" s="140"/>
      <c r="AM585" s="180"/>
      <c r="AN585" s="180"/>
      <c r="AO585" s="180"/>
      <c r="AP585" s="180"/>
      <c r="AQ585" s="140"/>
      <c r="AR585" s="180"/>
      <c r="AT585" s="140"/>
      <c r="AU585" s="180"/>
      <c r="AV585" s="180"/>
      <c r="AW585" s="180"/>
      <c r="AX585" s="180"/>
      <c r="AY585" s="140"/>
      <c r="AZ585" s="180"/>
    </row>
    <row r="586" spans="22:52" x14ac:dyDescent="0.25">
      <c r="V586" s="140"/>
      <c r="W586" s="180"/>
      <c r="X586" s="180"/>
      <c r="Y586" s="180"/>
      <c r="Z586" s="180"/>
      <c r="AA586" s="140"/>
      <c r="AB586" s="180"/>
      <c r="AD586" s="140"/>
      <c r="AE586" s="180"/>
      <c r="AF586" s="180"/>
      <c r="AG586" s="180"/>
      <c r="AH586" s="180"/>
      <c r="AI586" s="140"/>
      <c r="AJ586" s="180"/>
      <c r="AL586" s="140"/>
      <c r="AM586" s="180"/>
      <c r="AN586" s="180"/>
      <c r="AO586" s="180"/>
      <c r="AP586" s="180"/>
      <c r="AQ586" s="140"/>
      <c r="AR586" s="180"/>
      <c r="AT586" s="140"/>
      <c r="AU586" s="180"/>
      <c r="AV586" s="180"/>
      <c r="AW586" s="180"/>
      <c r="AX586" s="180"/>
      <c r="AY586" s="140"/>
      <c r="AZ586" s="180"/>
    </row>
    <row r="587" spans="22:52" x14ac:dyDescent="0.25">
      <c r="V587" s="140"/>
      <c r="W587" s="180"/>
      <c r="X587" s="180"/>
      <c r="Y587" s="180"/>
      <c r="Z587" s="180"/>
      <c r="AA587" s="140"/>
      <c r="AB587" s="180"/>
      <c r="AD587" s="140"/>
      <c r="AE587" s="180"/>
      <c r="AF587" s="180"/>
      <c r="AG587" s="180"/>
      <c r="AH587" s="180"/>
      <c r="AI587" s="140"/>
      <c r="AJ587" s="180"/>
      <c r="AL587" s="140"/>
      <c r="AM587" s="180"/>
      <c r="AN587" s="180"/>
      <c r="AO587" s="180"/>
      <c r="AP587" s="180"/>
      <c r="AQ587" s="140"/>
      <c r="AR587" s="180"/>
      <c r="AT587" s="140"/>
      <c r="AU587" s="180"/>
      <c r="AV587" s="180"/>
      <c r="AW587" s="180"/>
      <c r="AX587" s="180"/>
      <c r="AY587" s="140"/>
      <c r="AZ587" s="180"/>
    </row>
    <row r="588" spans="22:52" x14ac:dyDescent="0.25">
      <c r="V588" s="140"/>
      <c r="W588" s="180"/>
      <c r="X588" s="180"/>
      <c r="Y588" s="180"/>
      <c r="Z588" s="180"/>
      <c r="AA588" s="140"/>
      <c r="AB588" s="180"/>
      <c r="AD588" s="140"/>
      <c r="AE588" s="180"/>
      <c r="AF588" s="180"/>
      <c r="AG588" s="180"/>
      <c r="AH588" s="180"/>
      <c r="AI588" s="140"/>
      <c r="AJ588" s="180"/>
      <c r="AL588" s="140"/>
      <c r="AM588" s="180"/>
      <c r="AN588" s="180"/>
      <c r="AO588" s="180"/>
      <c r="AP588" s="180"/>
      <c r="AQ588" s="140"/>
      <c r="AR588" s="180"/>
      <c r="AT588" s="140"/>
      <c r="AU588" s="180"/>
      <c r="AV588" s="180"/>
      <c r="AW588" s="180"/>
      <c r="AX588" s="180"/>
      <c r="AY588" s="140"/>
      <c r="AZ588" s="180"/>
    </row>
    <row r="589" spans="22:52" x14ac:dyDescent="0.25">
      <c r="V589" s="140"/>
      <c r="W589" s="180"/>
      <c r="X589" s="180"/>
      <c r="Y589" s="180"/>
      <c r="Z589" s="180"/>
      <c r="AA589" s="140"/>
      <c r="AB589" s="180"/>
      <c r="AD589" s="140"/>
      <c r="AE589" s="180"/>
      <c r="AF589" s="180"/>
      <c r="AG589" s="180"/>
      <c r="AH589" s="180"/>
      <c r="AI589" s="140"/>
      <c r="AJ589" s="180"/>
      <c r="AL589" s="140"/>
      <c r="AM589" s="180"/>
      <c r="AN589" s="180"/>
      <c r="AO589" s="180"/>
      <c r="AP589" s="180"/>
      <c r="AQ589" s="140"/>
      <c r="AR589" s="180"/>
      <c r="AT589" s="140"/>
      <c r="AU589" s="180"/>
      <c r="AV589" s="180"/>
      <c r="AW589" s="180"/>
      <c r="AX589" s="180"/>
      <c r="AY589" s="140"/>
      <c r="AZ589" s="180"/>
    </row>
    <row r="590" spans="22:52" x14ac:dyDescent="0.25">
      <c r="V590" s="140"/>
      <c r="W590" s="180"/>
      <c r="X590" s="180"/>
      <c r="Y590" s="180"/>
      <c r="Z590" s="180"/>
      <c r="AA590" s="140"/>
      <c r="AB590" s="180"/>
      <c r="AD590" s="140"/>
      <c r="AE590" s="180"/>
      <c r="AF590" s="180"/>
      <c r="AG590" s="180"/>
      <c r="AH590" s="180"/>
      <c r="AI590" s="140"/>
      <c r="AJ590" s="180"/>
      <c r="AL590" s="140"/>
      <c r="AM590" s="180"/>
      <c r="AN590" s="180"/>
      <c r="AO590" s="180"/>
      <c r="AP590" s="180"/>
      <c r="AQ590" s="140"/>
      <c r="AR590" s="180"/>
      <c r="AT590" s="140"/>
      <c r="AU590" s="180"/>
      <c r="AV590" s="180"/>
      <c r="AW590" s="180"/>
      <c r="AX590" s="180"/>
      <c r="AY590" s="140"/>
      <c r="AZ590" s="180"/>
    </row>
    <row r="591" spans="22:52" x14ac:dyDescent="0.25">
      <c r="V591" s="140"/>
      <c r="W591" s="180"/>
      <c r="X591" s="180"/>
      <c r="Y591" s="180"/>
      <c r="Z591" s="180"/>
      <c r="AA591" s="140"/>
      <c r="AB591" s="180"/>
      <c r="AD591" s="140"/>
      <c r="AE591" s="180"/>
      <c r="AF591" s="180"/>
      <c r="AG591" s="180"/>
      <c r="AH591" s="180"/>
      <c r="AI591" s="140"/>
      <c r="AJ591" s="180"/>
      <c r="AL591" s="140"/>
      <c r="AM591" s="180"/>
      <c r="AN591" s="180"/>
      <c r="AO591" s="180"/>
      <c r="AP591" s="180"/>
      <c r="AQ591" s="140"/>
      <c r="AR591" s="180"/>
      <c r="AT591" s="140"/>
      <c r="AU591" s="180"/>
      <c r="AV591" s="180"/>
      <c r="AW591" s="180"/>
      <c r="AX591" s="180"/>
      <c r="AY591" s="140"/>
      <c r="AZ591" s="180"/>
    </row>
    <row r="592" spans="22:52" x14ac:dyDescent="0.25">
      <c r="V592" s="140"/>
      <c r="W592" s="180"/>
      <c r="X592" s="180"/>
      <c r="Y592" s="180"/>
      <c r="Z592" s="180"/>
      <c r="AA592" s="140"/>
      <c r="AB592" s="180"/>
      <c r="AD592" s="140"/>
      <c r="AE592" s="180"/>
      <c r="AF592" s="180"/>
      <c r="AG592" s="180"/>
      <c r="AH592" s="180"/>
      <c r="AI592" s="140"/>
      <c r="AJ592" s="180"/>
      <c r="AL592" s="140"/>
      <c r="AM592" s="180"/>
      <c r="AN592" s="180"/>
      <c r="AO592" s="180"/>
      <c r="AP592" s="180"/>
      <c r="AQ592" s="140"/>
      <c r="AR592" s="180"/>
      <c r="AT592" s="140"/>
      <c r="AU592" s="180"/>
      <c r="AV592" s="180"/>
      <c r="AW592" s="180"/>
      <c r="AX592" s="180"/>
      <c r="AY592" s="140"/>
      <c r="AZ592" s="180"/>
    </row>
    <row r="593" spans="22:52" x14ac:dyDescent="0.25">
      <c r="V593" s="140"/>
      <c r="W593" s="180"/>
      <c r="X593" s="180"/>
      <c r="Y593" s="180"/>
      <c r="Z593" s="180"/>
      <c r="AA593" s="140"/>
      <c r="AB593" s="180"/>
      <c r="AD593" s="140"/>
      <c r="AE593" s="180"/>
      <c r="AF593" s="180"/>
      <c r="AG593" s="180"/>
      <c r="AH593" s="180"/>
      <c r="AI593" s="140"/>
      <c r="AJ593" s="180"/>
      <c r="AL593" s="140"/>
      <c r="AM593" s="180"/>
      <c r="AN593" s="180"/>
      <c r="AO593" s="180"/>
      <c r="AP593" s="180"/>
      <c r="AQ593" s="140"/>
      <c r="AR593" s="180"/>
      <c r="AT593" s="140"/>
      <c r="AU593" s="180"/>
      <c r="AV593" s="180"/>
      <c r="AW593" s="180"/>
      <c r="AX593" s="180"/>
      <c r="AY593" s="140"/>
      <c r="AZ593" s="180"/>
    </row>
    <row r="594" spans="22:52" x14ac:dyDescent="0.25">
      <c r="V594" s="140"/>
      <c r="W594" s="180"/>
      <c r="X594" s="180"/>
      <c r="Y594" s="180"/>
      <c r="Z594" s="180"/>
      <c r="AA594" s="140"/>
      <c r="AB594" s="180"/>
      <c r="AD594" s="140"/>
      <c r="AE594" s="180"/>
      <c r="AF594" s="180"/>
      <c r="AG594" s="180"/>
      <c r="AH594" s="180"/>
      <c r="AI594" s="140"/>
      <c r="AJ594" s="180"/>
      <c r="AL594" s="140"/>
      <c r="AM594" s="180"/>
      <c r="AN594" s="180"/>
      <c r="AO594" s="180"/>
      <c r="AP594" s="180"/>
      <c r="AQ594" s="140"/>
      <c r="AR594" s="180"/>
      <c r="AT594" s="140"/>
      <c r="AU594" s="180"/>
      <c r="AV594" s="180"/>
      <c r="AW594" s="180"/>
      <c r="AX594" s="180"/>
      <c r="AY594" s="140"/>
      <c r="AZ594" s="180"/>
    </row>
    <row r="595" spans="22:52" x14ac:dyDescent="0.25">
      <c r="V595" s="140"/>
      <c r="W595" s="180"/>
      <c r="X595" s="180"/>
      <c r="Y595" s="180"/>
      <c r="Z595" s="180"/>
      <c r="AA595" s="140"/>
      <c r="AB595" s="180"/>
      <c r="AD595" s="140"/>
      <c r="AE595" s="180"/>
      <c r="AF595" s="180"/>
      <c r="AG595" s="180"/>
      <c r="AH595" s="180"/>
      <c r="AI595" s="140"/>
      <c r="AJ595" s="180"/>
      <c r="AL595" s="140"/>
      <c r="AM595" s="180"/>
      <c r="AN595" s="180"/>
      <c r="AO595" s="180"/>
      <c r="AP595" s="180"/>
      <c r="AQ595" s="140"/>
      <c r="AR595" s="180"/>
      <c r="AT595" s="140"/>
      <c r="AU595" s="180"/>
      <c r="AV595" s="180"/>
      <c r="AW595" s="180"/>
      <c r="AX595" s="180"/>
      <c r="AY595" s="140"/>
      <c r="AZ595" s="180"/>
    </row>
    <row r="596" spans="22:52" x14ac:dyDescent="0.25">
      <c r="V596" s="140"/>
      <c r="W596" s="180"/>
      <c r="X596" s="180"/>
      <c r="Y596" s="180"/>
      <c r="Z596" s="180"/>
      <c r="AA596" s="140"/>
      <c r="AB596" s="180"/>
      <c r="AD596" s="140"/>
      <c r="AE596" s="180"/>
      <c r="AF596" s="180"/>
      <c r="AG596" s="180"/>
      <c r="AH596" s="180"/>
      <c r="AI596" s="140"/>
      <c r="AJ596" s="180"/>
      <c r="AL596" s="140"/>
      <c r="AM596" s="180"/>
      <c r="AN596" s="180"/>
      <c r="AO596" s="180"/>
      <c r="AP596" s="180"/>
      <c r="AQ596" s="140"/>
      <c r="AR596" s="180"/>
      <c r="AT596" s="140"/>
      <c r="AU596" s="180"/>
      <c r="AV596" s="180"/>
      <c r="AW596" s="180"/>
      <c r="AX596" s="180"/>
      <c r="AY596" s="140"/>
      <c r="AZ596" s="180"/>
    </row>
    <row r="597" spans="22:52" x14ac:dyDescent="0.25">
      <c r="V597" s="140"/>
      <c r="W597" s="180"/>
      <c r="X597" s="180"/>
      <c r="Y597" s="180"/>
      <c r="Z597" s="180"/>
      <c r="AA597" s="140"/>
      <c r="AB597" s="180"/>
      <c r="AD597" s="140"/>
      <c r="AE597" s="180"/>
      <c r="AF597" s="180"/>
      <c r="AG597" s="180"/>
      <c r="AH597" s="180"/>
      <c r="AI597" s="140"/>
      <c r="AJ597" s="180"/>
      <c r="AL597" s="140"/>
      <c r="AM597" s="180"/>
      <c r="AN597" s="180"/>
      <c r="AO597" s="180"/>
      <c r="AP597" s="180"/>
      <c r="AQ597" s="140"/>
      <c r="AR597" s="180"/>
      <c r="AT597" s="140"/>
      <c r="AU597" s="180"/>
      <c r="AV597" s="180"/>
      <c r="AW597" s="180"/>
      <c r="AX597" s="180"/>
      <c r="AY597" s="140"/>
      <c r="AZ597" s="180"/>
    </row>
    <row r="598" spans="22:52" x14ac:dyDescent="0.25">
      <c r="V598" s="140"/>
      <c r="W598" s="180"/>
      <c r="X598" s="180"/>
      <c r="Y598" s="180"/>
      <c r="Z598" s="180"/>
      <c r="AA598" s="140"/>
      <c r="AB598" s="180"/>
      <c r="AD598" s="140"/>
      <c r="AE598" s="180"/>
      <c r="AF598" s="180"/>
      <c r="AG598" s="180"/>
      <c r="AH598" s="180"/>
      <c r="AI598" s="140"/>
      <c r="AJ598" s="180"/>
      <c r="AL598" s="140"/>
      <c r="AM598" s="180"/>
      <c r="AN598" s="180"/>
      <c r="AO598" s="180"/>
      <c r="AP598" s="180"/>
      <c r="AQ598" s="140"/>
      <c r="AR598" s="180"/>
      <c r="AT598" s="140"/>
      <c r="AU598" s="180"/>
      <c r="AV598" s="180"/>
      <c r="AW598" s="180"/>
      <c r="AX598" s="180"/>
      <c r="AY598" s="140"/>
      <c r="AZ598" s="180"/>
    </row>
    <row r="599" spans="22:52" x14ac:dyDescent="0.25">
      <c r="V599" s="140"/>
      <c r="W599" s="180"/>
      <c r="X599" s="180"/>
      <c r="Y599" s="180"/>
      <c r="Z599" s="180"/>
      <c r="AA599" s="140"/>
      <c r="AB599" s="180"/>
      <c r="AD599" s="140"/>
      <c r="AE599" s="180"/>
      <c r="AF599" s="180"/>
      <c r="AG599" s="180"/>
      <c r="AH599" s="180"/>
      <c r="AI599" s="140"/>
      <c r="AJ599" s="180"/>
      <c r="AL599" s="140"/>
      <c r="AM599" s="180"/>
      <c r="AN599" s="180"/>
      <c r="AO599" s="180"/>
      <c r="AP599" s="180"/>
      <c r="AQ599" s="140"/>
      <c r="AR599" s="180"/>
      <c r="AT599" s="140"/>
      <c r="AU599" s="180"/>
      <c r="AV599" s="180"/>
      <c r="AW599" s="180"/>
      <c r="AX599" s="180"/>
      <c r="AY599" s="140"/>
      <c r="AZ599" s="180"/>
    </row>
    <row r="600" spans="22:52" x14ac:dyDescent="0.25">
      <c r="V600" s="140"/>
      <c r="W600" s="180"/>
      <c r="X600" s="180"/>
      <c r="Y600" s="180"/>
      <c r="Z600" s="180"/>
      <c r="AA600" s="140"/>
      <c r="AB600" s="180"/>
      <c r="AD600" s="140"/>
      <c r="AE600" s="180"/>
      <c r="AF600" s="180"/>
      <c r="AG600" s="180"/>
      <c r="AH600" s="180"/>
      <c r="AI600" s="140"/>
      <c r="AJ600" s="180"/>
      <c r="AL600" s="140"/>
      <c r="AM600" s="180"/>
      <c r="AN600" s="180"/>
      <c r="AO600" s="180"/>
      <c r="AP600" s="180"/>
      <c r="AQ600" s="140"/>
      <c r="AR600" s="180"/>
      <c r="AT600" s="140"/>
      <c r="AU600" s="180"/>
      <c r="AV600" s="180"/>
      <c r="AW600" s="180"/>
      <c r="AX600" s="180"/>
      <c r="AY600" s="140"/>
      <c r="AZ600" s="180"/>
    </row>
    <row r="601" spans="22:52" x14ac:dyDescent="0.25">
      <c r="V601" s="140"/>
      <c r="W601" s="180"/>
      <c r="X601" s="180"/>
      <c r="Y601" s="180"/>
      <c r="Z601" s="180"/>
      <c r="AA601" s="140"/>
      <c r="AB601" s="180"/>
      <c r="AD601" s="140"/>
      <c r="AE601" s="180"/>
      <c r="AF601" s="180"/>
      <c r="AG601" s="180"/>
      <c r="AH601" s="180"/>
      <c r="AI601" s="140"/>
      <c r="AJ601" s="180"/>
      <c r="AL601" s="140"/>
      <c r="AM601" s="180"/>
      <c r="AN601" s="180"/>
      <c r="AO601" s="180"/>
      <c r="AP601" s="180"/>
      <c r="AQ601" s="140"/>
      <c r="AR601" s="180"/>
      <c r="AT601" s="140"/>
      <c r="AU601" s="180"/>
      <c r="AV601" s="180"/>
      <c r="AW601" s="180"/>
      <c r="AX601" s="180"/>
      <c r="AY601" s="140"/>
      <c r="AZ601" s="180"/>
    </row>
    <row r="602" spans="22:52" x14ac:dyDescent="0.25">
      <c r="V602" s="140"/>
      <c r="W602" s="180"/>
      <c r="X602" s="180"/>
      <c r="Y602" s="180"/>
      <c r="Z602" s="180"/>
      <c r="AA602" s="140"/>
      <c r="AB602" s="180"/>
      <c r="AD602" s="140"/>
      <c r="AE602" s="180"/>
      <c r="AF602" s="180"/>
      <c r="AG602" s="180"/>
      <c r="AH602" s="180"/>
      <c r="AI602" s="140"/>
      <c r="AJ602" s="180"/>
      <c r="AL602" s="140"/>
      <c r="AM602" s="180"/>
      <c r="AN602" s="180"/>
      <c r="AO602" s="180"/>
      <c r="AP602" s="180"/>
      <c r="AQ602" s="140"/>
      <c r="AR602" s="180"/>
      <c r="AT602" s="140"/>
      <c r="AU602" s="180"/>
      <c r="AV602" s="180"/>
      <c r="AW602" s="180"/>
      <c r="AX602" s="180"/>
      <c r="AY602" s="140"/>
      <c r="AZ602" s="180"/>
    </row>
    <row r="603" spans="22:52" x14ac:dyDescent="0.25">
      <c r="V603" s="140"/>
      <c r="W603" s="180"/>
      <c r="X603" s="180"/>
      <c r="Y603" s="180"/>
      <c r="Z603" s="180"/>
      <c r="AA603" s="140"/>
      <c r="AB603" s="180"/>
      <c r="AD603" s="140"/>
      <c r="AE603" s="180"/>
      <c r="AF603" s="180"/>
      <c r="AG603" s="180"/>
      <c r="AH603" s="180"/>
      <c r="AI603" s="140"/>
      <c r="AJ603" s="180"/>
      <c r="AL603" s="140"/>
      <c r="AM603" s="180"/>
      <c r="AN603" s="180"/>
      <c r="AO603" s="180"/>
      <c r="AP603" s="180"/>
      <c r="AQ603" s="140"/>
      <c r="AR603" s="180"/>
      <c r="AT603" s="140"/>
      <c r="AU603" s="180"/>
      <c r="AV603" s="180"/>
      <c r="AW603" s="180"/>
      <c r="AX603" s="180"/>
      <c r="AY603" s="140"/>
      <c r="AZ603" s="180"/>
    </row>
    <row r="604" spans="22:52" x14ac:dyDescent="0.25">
      <c r="V604" s="140"/>
      <c r="W604" s="180"/>
      <c r="X604" s="180"/>
      <c r="Y604" s="180"/>
      <c r="Z604" s="180"/>
      <c r="AA604" s="140"/>
      <c r="AB604" s="180"/>
      <c r="AD604" s="140"/>
      <c r="AE604" s="180"/>
      <c r="AF604" s="180"/>
      <c r="AG604" s="180"/>
      <c r="AH604" s="180"/>
      <c r="AI604" s="140"/>
      <c r="AJ604" s="180"/>
      <c r="AL604" s="140"/>
      <c r="AM604" s="180"/>
      <c r="AN604" s="180"/>
      <c r="AO604" s="180"/>
      <c r="AP604" s="180"/>
      <c r="AQ604" s="140"/>
      <c r="AR604" s="180"/>
      <c r="AT604" s="140"/>
      <c r="AU604" s="180"/>
      <c r="AV604" s="180"/>
      <c r="AW604" s="180"/>
      <c r="AX604" s="180"/>
      <c r="AY604" s="140"/>
      <c r="AZ604" s="180"/>
    </row>
    <row r="605" spans="22:52" x14ac:dyDescent="0.25">
      <c r="V605" s="140"/>
      <c r="W605" s="180"/>
      <c r="X605" s="180"/>
      <c r="Y605" s="180"/>
      <c r="Z605" s="180"/>
      <c r="AA605" s="140"/>
      <c r="AB605" s="180"/>
      <c r="AD605" s="140"/>
      <c r="AE605" s="180"/>
      <c r="AF605" s="180"/>
      <c r="AG605" s="180"/>
      <c r="AH605" s="180"/>
      <c r="AI605" s="140"/>
      <c r="AJ605" s="180"/>
      <c r="AL605" s="140"/>
      <c r="AM605" s="180"/>
      <c r="AN605" s="180"/>
      <c r="AO605" s="180"/>
      <c r="AP605" s="180"/>
      <c r="AQ605" s="140"/>
      <c r="AR605" s="180"/>
      <c r="AT605" s="140"/>
      <c r="AU605" s="180"/>
      <c r="AV605" s="180"/>
      <c r="AW605" s="180"/>
      <c r="AX605" s="180"/>
      <c r="AY605" s="140"/>
      <c r="AZ605" s="180"/>
    </row>
    <row r="606" spans="22:52" x14ac:dyDescent="0.25">
      <c r="V606" s="140"/>
      <c r="W606" s="180"/>
      <c r="X606" s="180"/>
      <c r="Y606" s="180"/>
      <c r="Z606" s="180"/>
      <c r="AA606" s="140"/>
      <c r="AB606" s="180"/>
      <c r="AD606" s="140"/>
      <c r="AE606" s="180"/>
      <c r="AF606" s="180"/>
      <c r="AG606" s="180"/>
      <c r="AH606" s="180"/>
      <c r="AI606" s="140"/>
      <c r="AJ606" s="180"/>
      <c r="AL606" s="140"/>
      <c r="AM606" s="180"/>
      <c r="AN606" s="180"/>
      <c r="AO606" s="180"/>
      <c r="AP606" s="180"/>
      <c r="AQ606" s="140"/>
      <c r="AR606" s="180"/>
      <c r="AT606" s="140"/>
      <c r="AU606" s="180"/>
      <c r="AV606" s="180"/>
      <c r="AW606" s="180"/>
      <c r="AX606" s="180"/>
      <c r="AY606" s="140"/>
      <c r="AZ606" s="180"/>
    </row>
    <row r="607" spans="22:52" x14ac:dyDescent="0.25">
      <c r="V607" s="140"/>
      <c r="W607" s="180"/>
      <c r="X607" s="180"/>
      <c r="Y607" s="180"/>
      <c r="Z607" s="180"/>
      <c r="AA607" s="140"/>
      <c r="AB607" s="180"/>
      <c r="AD607" s="140"/>
      <c r="AE607" s="180"/>
      <c r="AF607" s="180"/>
      <c r="AG607" s="180"/>
      <c r="AH607" s="180"/>
      <c r="AI607" s="140"/>
      <c r="AJ607" s="180"/>
      <c r="AL607" s="140"/>
      <c r="AM607" s="180"/>
      <c r="AN607" s="180"/>
      <c r="AO607" s="180"/>
      <c r="AP607" s="180"/>
      <c r="AQ607" s="140"/>
      <c r="AR607" s="180"/>
      <c r="AT607" s="140"/>
      <c r="AU607" s="180"/>
      <c r="AV607" s="180"/>
      <c r="AW607" s="180"/>
      <c r="AX607" s="180"/>
      <c r="AY607" s="140"/>
      <c r="AZ607" s="180"/>
    </row>
    <row r="608" spans="22:52" x14ac:dyDescent="0.25">
      <c r="V608" s="140"/>
      <c r="W608" s="180"/>
      <c r="X608" s="180"/>
      <c r="Y608" s="180"/>
      <c r="Z608" s="180"/>
      <c r="AA608" s="140"/>
      <c r="AB608" s="180"/>
      <c r="AD608" s="140"/>
      <c r="AE608" s="180"/>
      <c r="AF608" s="180"/>
      <c r="AG608" s="180"/>
      <c r="AH608" s="180"/>
      <c r="AI608" s="140"/>
      <c r="AJ608" s="180"/>
      <c r="AL608" s="140"/>
      <c r="AM608" s="180"/>
      <c r="AN608" s="180"/>
      <c r="AO608" s="180"/>
      <c r="AP608" s="180"/>
      <c r="AQ608" s="140"/>
      <c r="AR608" s="180"/>
      <c r="AT608" s="140"/>
      <c r="AU608" s="180"/>
      <c r="AV608" s="180"/>
      <c r="AW608" s="180"/>
      <c r="AX608" s="180"/>
      <c r="AY608" s="140"/>
      <c r="AZ608" s="180"/>
    </row>
    <row r="609" spans="22:52" x14ac:dyDescent="0.25">
      <c r="V609" s="140"/>
      <c r="W609" s="180"/>
      <c r="X609" s="180"/>
      <c r="Y609" s="180"/>
      <c r="Z609" s="180"/>
      <c r="AA609" s="140"/>
      <c r="AB609" s="180"/>
      <c r="AD609" s="140"/>
      <c r="AE609" s="180"/>
      <c r="AF609" s="180"/>
      <c r="AG609" s="180"/>
      <c r="AH609" s="180"/>
      <c r="AI609" s="140"/>
      <c r="AJ609" s="180"/>
      <c r="AL609" s="140"/>
      <c r="AM609" s="180"/>
      <c r="AN609" s="180"/>
      <c r="AO609" s="180"/>
      <c r="AP609" s="180"/>
      <c r="AQ609" s="140"/>
      <c r="AR609" s="180"/>
      <c r="AT609" s="140"/>
      <c r="AU609" s="180"/>
      <c r="AV609" s="180"/>
      <c r="AW609" s="180"/>
      <c r="AX609" s="180"/>
      <c r="AY609" s="140"/>
      <c r="AZ609" s="180"/>
    </row>
    <row r="610" spans="22:52" x14ac:dyDescent="0.25">
      <c r="V610" s="140"/>
      <c r="W610" s="180"/>
      <c r="X610" s="180"/>
      <c r="Y610" s="180"/>
      <c r="Z610" s="180"/>
      <c r="AA610" s="140"/>
      <c r="AB610" s="180"/>
      <c r="AD610" s="140"/>
      <c r="AE610" s="180"/>
      <c r="AF610" s="180"/>
      <c r="AG610" s="180"/>
      <c r="AH610" s="180"/>
      <c r="AI610" s="140"/>
      <c r="AJ610" s="180"/>
      <c r="AL610" s="140"/>
      <c r="AM610" s="180"/>
      <c r="AN610" s="180"/>
      <c r="AO610" s="180"/>
      <c r="AP610" s="180"/>
      <c r="AQ610" s="140"/>
      <c r="AR610" s="180"/>
      <c r="AT610" s="140"/>
      <c r="AU610" s="180"/>
      <c r="AV610" s="180"/>
      <c r="AW610" s="180"/>
      <c r="AX610" s="180"/>
      <c r="AY610" s="140"/>
      <c r="AZ610" s="180"/>
    </row>
    <row r="611" spans="22:52" x14ac:dyDescent="0.25">
      <c r="V611" s="140"/>
      <c r="W611" s="180"/>
      <c r="X611" s="180"/>
      <c r="Y611" s="180"/>
      <c r="Z611" s="180"/>
      <c r="AA611" s="140"/>
      <c r="AB611" s="180"/>
      <c r="AD611" s="140"/>
      <c r="AE611" s="180"/>
      <c r="AF611" s="180"/>
      <c r="AG611" s="180"/>
      <c r="AH611" s="180"/>
      <c r="AI611" s="140"/>
      <c r="AJ611" s="180"/>
      <c r="AL611" s="140"/>
      <c r="AM611" s="180"/>
      <c r="AN611" s="180"/>
      <c r="AO611" s="180"/>
      <c r="AP611" s="180"/>
      <c r="AQ611" s="140"/>
      <c r="AR611" s="180"/>
      <c r="AT611" s="140"/>
      <c r="AU611" s="180"/>
      <c r="AV611" s="180"/>
      <c r="AW611" s="180"/>
      <c r="AX611" s="180"/>
      <c r="AY611" s="140"/>
      <c r="AZ611" s="180"/>
    </row>
    <row r="612" spans="22:52" x14ac:dyDescent="0.25">
      <c r="V612" s="140"/>
      <c r="W612" s="180"/>
      <c r="X612" s="180"/>
      <c r="Y612" s="180"/>
      <c r="Z612" s="180"/>
      <c r="AA612" s="140"/>
      <c r="AB612" s="180"/>
      <c r="AD612" s="140"/>
      <c r="AE612" s="180"/>
      <c r="AF612" s="180"/>
      <c r="AG612" s="180"/>
      <c r="AH612" s="180"/>
      <c r="AI612" s="140"/>
      <c r="AJ612" s="180"/>
      <c r="AL612" s="140"/>
      <c r="AM612" s="180"/>
      <c r="AN612" s="180"/>
      <c r="AO612" s="180"/>
      <c r="AP612" s="180"/>
      <c r="AQ612" s="140"/>
      <c r="AR612" s="180"/>
      <c r="AT612" s="140"/>
      <c r="AU612" s="180"/>
      <c r="AV612" s="180"/>
      <c r="AW612" s="180"/>
      <c r="AX612" s="180"/>
      <c r="AY612" s="140"/>
      <c r="AZ612" s="180"/>
    </row>
    <row r="613" spans="22:52" x14ac:dyDescent="0.25">
      <c r="V613" s="140"/>
      <c r="W613" s="180"/>
      <c r="X613" s="180"/>
      <c r="Y613" s="180"/>
      <c r="Z613" s="180"/>
      <c r="AA613" s="140"/>
      <c r="AB613" s="180"/>
      <c r="AD613" s="140"/>
      <c r="AE613" s="180"/>
      <c r="AF613" s="180"/>
      <c r="AG613" s="180"/>
      <c r="AH613" s="180"/>
      <c r="AI613" s="140"/>
      <c r="AJ613" s="180"/>
      <c r="AL613" s="140"/>
      <c r="AM613" s="180"/>
      <c r="AN613" s="180"/>
      <c r="AO613" s="180"/>
      <c r="AP613" s="180"/>
      <c r="AQ613" s="140"/>
      <c r="AR613" s="180"/>
      <c r="AT613" s="140"/>
      <c r="AU613" s="180"/>
      <c r="AV613" s="180"/>
      <c r="AW613" s="180"/>
      <c r="AX613" s="180"/>
      <c r="AY613" s="140"/>
      <c r="AZ613" s="180"/>
    </row>
    <row r="614" spans="22:52" x14ac:dyDescent="0.25">
      <c r="V614" s="140"/>
      <c r="W614" s="180"/>
      <c r="X614" s="180"/>
      <c r="Y614" s="180"/>
      <c r="Z614" s="180"/>
      <c r="AA614" s="140"/>
      <c r="AB614" s="180"/>
      <c r="AD614" s="140"/>
      <c r="AE614" s="180"/>
      <c r="AF614" s="180"/>
      <c r="AG614" s="180"/>
      <c r="AH614" s="180"/>
      <c r="AI614" s="140"/>
      <c r="AJ614" s="180"/>
      <c r="AL614" s="140"/>
      <c r="AM614" s="180"/>
      <c r="AN614" s="180"/>
      <c r="AO614" s="180"/>
      <c r="AP614" s="180"/>
      <c r="AQ614" s="140"/>
      <c r="AR614" s="180"/>
      <c r="AT614" s="140"/>
      <c r="AU614" s="180"/>
      <c r="AV614" s="180"/>
      <c r="AW614" s="180"/>
      <c r="AX614" s="180"/>
      <c r="AY614" s="140"/>
      <c r="AZ614" s="180"/>
    </row>
    <row r="615" spans="22:52" x14ac:dyDescent="0.25">
      <c r="V615" s="140"/>
      <c r="W615" s="180"/>
      <c r="X615" s="180"/>
      <c r="Y615" s="180"/>
      <c r="Z615" s="180"/>
      <c r="AA615" s="140"/>
      <c r="AB615" s="180"/>
      <c r="AD615" s="140"/>
      <c r="AE615" s="180"/>
      <c r="AF615" s="180"/>
      <c r="AG615" s="180"/>
      <c r="AH615" s="180"/>
      <c r="AI615" s="140"/>
      <c r="AJ615" s="180"/>
      <c r="AL615" s="140"/>
      <c r="AM615" s="180"/>
      <c r="AN615" s="180"/>
      <c r="AO615" s="180"/>
      <c r="AP615" s="180"/>
      <c r="AQ615" s="140"/>
      <c r="AR615" s="180"/>
      <c r="AT615" s="140"/>
      <c r="AU615" s="180"/>
      <c r="AV615" s="180"/>
      <c r="AW615" s="180"/>
      <c r="AX615" s="180"/>
      <c r="AY615" s="140"/>
      <c r="AZ615" s="180"/>
    </row>
    <row r="616" spans="22:52" x14ac:dyDescent="0.25">
      <c r="V616" s="140"/>
      <c r="W616" s="180"/>
      <c r="X616" s="180"/>
      <c r="Y616" s="180"/>
      <c r="Z616" s="180"/>
      <c r="AA616" s="140"/>
      <c r="AB616" s="180"/>
      <c r="AD616" s="140"/>
      <c r="AE616" s="180"/>
      <c r="AF616" s="180"/>
      <c r="AG616" s="180"/>
      <c r="AH616" s="180"/>
      <c r="AI616" s="140"/>
      <c r="AJ616" s="180"/>
      <c r="AL616" s="140"/>
      <c r="AM616" s="180"/>
      <c r="AN616" s="180"/>
      <c r="AO616" s="180"/>
      <c r="AP616" s="180"/>
      <c r="AQ616" s="140"/>
      <c r="AR616" s="180"/>
      <c r="AT616" s="140"/>
      <c r="AU616" s="180"/>
      <c r="AV616" s="180"/>
      <c r="AW616" s="180"/>
      <c r="AX616" s="180"/>
      <c r="AY616" s="140"/>
      <c r="AZ616" s="180"/>
    </row>
    <row r="617" spans="22:52" x14ac:dyDescent="0.25">
      <c r="V617" s="140"/>
      <c r="W617" s="180"/>
      <c r="X617" s="180"/>
      <c r="Y617" s="180"/>
      <c r="Z617" s="180"/>
      <c r="AA617" s="140"/>
      <c r="AB617" s="180"/>
      <c r="AD617" s="140"/>
      <c r="AE617" s="180"/>
      <c r="AF617" s="180"/>
      <c r="AG617" s="180"/>
      <c r="AH617" s="180"/>
      <c r="AI617" s="140"/>
      <c r="AJ617" s="180"/>
      <c r="AL617" s="140"/>
      <c r="AM617" s="180"/>
      <c r="AN617" s="180"/>
      <c r="AO617" s="180"/>
      <c r="AP617" s="180"/>
      <c r="AQ617" s="140"/>
      <c r="AR617" s="180"/>
      <c r="AT617" s="140"/>
      <c r="AU617" s="180"/>
      <c r="AV617" s="180"/>
      <c r="AW617" s="180"/>
      <c r="AX617" s="180"/>
      <c r="AY617" s="140"/>
      <c r="AZ617" s="180"/>
    </row>
    <row r="618" spans="22:52" x14ac:dyDescent="0.25">
      <c r="V618" s="140"/>
      <c r="W618" s="180"/>
      <c r="X618" s="180"/>
      <c r="Y618" s="180"/>
      <c r="Z618" s="180"/>
      <c r="AA618" s="140"/>
      <c r="AB618" s="180"/>
      <c r="AD618" s="140"/>
      <c r="AE618" s="180"/>
      <c r="AF618" s="180"/>
      <c r="AG618" s="180"/>
      <c r="AH618" s="180"/>
      <c r="AI618" s="140"/>
      <c r="AJ618" s="180"/>
      <c r="AL618" s="140"/>
      <c r="AM618" s="180"/>
      <c r="AN618" s="180"/>
      <c r="AO618" s="180"/>
      <c r="AP618" s="180"/>
      <c r="AQ618" s="140"/>
      <c r="AR618" s="180"/>
      <c r="AT618" s="140"/>
      <c r="AU618" s="180"/>
      <c r="AV618" s="180"/>
      <c r="AW618" s="180"/>
      <c r="AX618" s="180"/>
      <c r="AY618" s="140"/>
      <c r="AZ618" s="180"/>
    </row>
    <row r="619" spans="22:52" x14ac:dyDescent="0.25">
      <c r="V619" s="140"/>
      <c r="W619" s="180"/>
      <c r="X619" s="180"/>
      <c r="Y619" s="180"/>
      <c r="Z619" s="180"/>
      <c r="AA619" s="140"/>
      <c r="AB619" s="180"/>
      <c r="AD619" s="140"/>
      <c r="AE619" s="180"/>
      <c r="AF619" s="180"/>
      <c r="AG619" s="180"/>
      <c r="AH619" s="180"/>
      <c r="AI619" s="140"/>
      <c r="AJ619" s="180"/>
      <c r="AL619" s="140"/>
      <c r="AM619" s="180"/>
      <c r="AN619" s="180"/>
      <c r="AO619" s="180"/>
      <c r="AP619" s="180"/>
      <c r="AQ619" s="140"/>
      <c r="AR619" s="180"/>
      <c r="AT619" s="140"/>
      <c r="AU619" s="180"/>
      <c r="AV619" s="180"/>
      <c r="AW619" s="180"/>
      <c r="AX619" s="180"/>
      <c r="AY619" s="140"/>
      <c r="AZ619" s="180"/>
    </row>
    <row r="620" spans="22:52" x14ac:dyDescent="0.25">
      <c r="V620" s="140"/>
      <c r="W620" s="180"/>
      <c r="X620" s="180"/>
      <c r="Y620" s="180"/>
      <c r="Z620" s="180"/>
      <c r="AA620" s="140"/>
      <c r="AB620" s="180"/>
      <c r="AD620" s="140"/>
      <c r="AE620" s="180"/>
      <c r="AF620" s="180"/>
      <c r="AG620" s="180"/>
      <c r="AH620" s="180"/>
      <c r="AI620" s="140"/>
      <c r="AJ620" s="180"/>
      <c r="AL620" s="140"/>
      <c r="AM620" s="180"/>
      <c r="AN620" s="180"/>
      <c r="AO620" s="180"/>
      <c r="AP620" s="180"/>
      <c r="AQ620" s="140"/>
      <c r="AR620" s="180"/>
      <c r="AT620" s="140"/>
      <c r="AU620" s="180"/>
      <c r="AV620" s="180"/>
      <c r="AW620" s="180"/>
      <c r="AX620" s="180"/>
      <c r="AY620" s="140"/>
      <c r="AZ620" s="180"/>
    </row>
    <row r="621" spans="22:52" x14ac:dyDescent="0.25">
      <c r="V621" s="140"/>
      <c r="W621" s="180"/>
      <c r="X621" s="180"/>
      <c r="Y621" s="180"/>
      <c r="Z621" s="180"/>
      <c r="AA621" s="140"/>
      <c r="AB621" s="180"/>
      <c r="AD621" s="140"/>
      <c r="AE621" s="180"/>
      <c r="AF621" s="180"/>
      <c r="AG621" s="180"/>
      <c r="AH621" s="180"/>
      <c r="AI621" s="140"/>
      <c r="AJ621" s="180"/>
      <c r="AL621" s="140"/>
      <c r="AM621" s="180"/>
      <c r="AN621" s="180"/>
      <c r="AO621" s="180"/>
      <c r="AP621" s="180"/>
      <c r="AQ621" s="140"/>
      <c r="AR621" s="180"/>
      <c r="AT621" s="140"/>
      <c r="AU621" s="180"/>
      <c r="AV621" s="180"/>
      <c r="AW621" s="180"/>
      <c r="AX621" s="180"/>
      <c r="AY621" s="140"/>
      <c r="AZ621" s="180"/>
    </row>
    <row r="622" spans="22:52" x14ac:dyDescent="0.25">
      <c r="V622" s="140"/>
      <c r="W622" s="180"/>
      <c r="X622" s="180"/>
      <c r="Y622" s="180"/>
      <c r="Z622" s="180"/>
      <c r="AA622" s="140"/>
      <c r="AB622" s="180"/>
      <c r="AD622" s="140"/>
      <c r="AE622" s="180"/>
      <c r="AF622" s="180"/>
      <c r="AG622" s="180"/>
      <c r="AH622" s="180"/>
      <c r="AI622" s="140"/>
      <c r="AJ622" s="180"/>
      <c r="AL622" s="140"/>
      <c r="AM622" s="180"/>
      <c r="AN622" s="180"/>
      <c r="AO622" s="180"/>
      <c r="AP622" s="180"/>
      <c r="AQ622" s="140"/>
      <c r="AR622" s="180"/>
      <c r="AT622" s="140"/>
      <c r="AU622" s="180"/>
      <c r="AV622" s="180"/>
      <c r="AW622" s="180"/>
      <c r="AX622" s="180"/>
      <c r="AY622" s="140"/>
      <c r="AZ622" s="180"/>
    </row>
    <row r="623" spans="22:52" x14ac:dyDescent="0.25">
      <c r="V623" s="140"/>
      <c r="W623" s="180"/>
      <c r="X623" s="180"/>
      <c r="Y623" s="180"/>
      <c r="Z623" s="180"/>
      <c r="AA623" s="140"/>
      <c r="AB623" s="180"/>
      <c r="AD623" s="140"/>
      <c r="AE623" s="180"/>
      <c r="AF623" s="180"/>
      <c r="AG623" s="180"/>
      <c r="AH623" s="180"/>
      <c r="AI623" s="140"/>
      <c r="AJ623" s="180"/>
      <c r="AL623" s="140"/>
      <c r="AM623" s="180"/>
      <c r="AN623" s="180"/>
      <c r="AO623" s="180"/>
      <c r="AP623" s="180"/>
      <c r="AQ623" s="140"/>
      <c r="AR623" s="180"/>
      <c r="AT623" s="140"/>
      <c r="AU623" s="180"/>
      <c r="AV623" s="180"/>
      <c r="AW623" s="180"/>
      <c r="AX623" s="180"/>
      <c r="AY623" s="140"/>
      <c r="AZ623" s="180"/>
    </row>
    <row r="624" spans="22:52" x14ac:dyDescent="0.25">
      <c r="V624" s="140"/>
      <c r="W624" s="180"/>
      <c r="X624" s="180"/>
      <c r="Y624" s="180"/>
      <c r="Z624" s="180"/>
      <c r="AA624" s="140"/>
      <c r="AB624" s="180"/>
      <c r="AD624" s="140"/>
      <c r="AE624" s="180"/>
      <c r="AF624" s="180"/>
      <c r="AG624" s="180"/>
      <c r="AH624" s="180"/>
      <c r="AI624" s="140"/>
      <c r="AJ624" s="180"/>
      <c r="AL624" s="140"/>
      <c r="AM624" s="180"/>
      <c r="AN624" s="180"/>
      <c r="AO624" s="180"/>
      <c r="AP624" s="180"/>
      <c r="AQ624" s="140"/>
      <c r="AR624" s="180"/>
      <c r="AT624" s="140"/>
      <c r="AU624" s="180"/>
      <c r="AV624" s="180"/>
      <c r="AW624" s="180"/>
      <c r="AX624" s="180"/>
      <c r="AY624" s="140"/>
      <c r="AZ624" s="180"/>
    </row>
    <row r="625" spans="22:52" x14ac:dyDescent="0.25">
      <c r="V625" s="140"/>
      <c r="W625" s="180"/>
      <c r="X625" s="180"/>
      <c r="Y625" s="180"/>
      <c r="Z625" s="180"/>
      <c r="AA625" s="140"/>
      <c r="AB625" s="180"/>
      <c r="AD625" s="140"/>
      <c r="AE625" s="180"/>
      <c r="AF625" s="180"/>
      <c r="AG625" s="180"/>
      <c r="AH625" s="180"/>
      <c r="AI625" s="140"/>
      <c r="AJ625" s="180"/>
      <c r="AL625" s="140"/>
      <c r="AM625" s="180"/>
      <c r="AN625" s="180"/>
      <c r="AO625" s="180"/>
      <c r="AP625" s="180"/>
      <c r="AQ625" s="140"/>
      <c r="AR625" s="180"/>
      <c r="AT625" s="140"/>
      <c r="AU625" s="180"/>
      <c r="AV625" s="180"/>
      <c r="AW625" s="180"/>
      <c r="AX625" s="180"/>
      <c r="AY625" s="140"/>
      <c r="AZ625" s="180"/>
    </row>
    <row r="626" spans="22:52" x14ac:dyDescent="0.25">
      <c r="V626" s="140"/>
      <c r="W626" s="180"/>
      <c r="X626" s="180"/>
      <c r="Y626" s="180"/>
      <c r="Z626" s="180"/>
      <c r="AA626" s="140"/>
      <c r="AB626" s="180"/>
      <c r="AD626" s="140"/>
      <c r="AE626" s="180"/>
      <c r="AF626" s="180"/>
      <c r="AG626" s="180"/>
      <c r="AH626" s="180"/>
      <c r="AI626" s="140"/>
      <c r="AJ626" s="180"/>
      <c r="AL626" s="140"/>
      <c r="AM626" s="180"/>
      <c r="AN626" s="180"/>
      <c r="AO626" s="180"/>
      <c r="AP626" s="180"/>
      <c r="AQ626" s="140"/>
      <c r="AR626" s="180"/>
      <c r="AT626" s="140"/>
      <c r="AU626" s="180"/>
      <c r="AV626" s="180"/>
      <c r="AW626" s="180"/>
      <c r="AX626" s="180"/>
      <c r="AY626" s="140"/>
      <c r="AZ626" s="180"/>
    </row>
    <row r="627" spans="22:52" x14ac:dyDescent="0.25">
      <c r="V627" s="140"/>
      <c r="W627" s="180"/>
      <c r="X627" s="180"/>
      <c r="Y627" s="180"/>
      <c r="Z627" s="180"/>
      <c r="AA627" s="140"/>
      <c r="AB627" s="180"/>
      <c r="AD627" s="140"/>
      <c r="AE627" s="180"/>
      <c r="AF627" s="180"/>
      <c r="AG627" s="180"/>
      <c r="AH627" s="180"/>
      <c r="AI627" s="140"/>
      <c r="AJ627" s="180"/>
      <c r="AL627" s="140"/>
      <c r="AM627" s="180"/>
      <c r="AN627" s="180"/>
      <c r="AO627" s="180"/>
      <c r="AP627" s="180"/>
      <c r="AQ627" s="140"/>
      <c r="AR627" s="180"/>
      <c r="AT627" s="140"/>
      <c r="AU627" s="180"/>
      <c r="AV627" s="180"/>
      <c r="AW627" s="180"/>
      <c r="AX627" s="180"/>
      <c r="AY627" s="140"/>
      <c r="AZ627" s="180"/>
    </row>
    <row r="628" spans="22:52" x14ac:dyDescent="0.25">
      <c r="V628" s="140"/>
      <c r="W628" s="180"/>
      <c r="X628" s="180"/>
      <c r="Y628" s="180"/>
      <c r="Z628" s="180"/>
      <c r="AA628" s="140"/>
      <c r="AB628" s="180"/>
      <c r="AD628" s="140"/>
      <c r="AE628" s="180"/>
      <c r="AF628" s="180"/>
      <c r="AG628" s="180"/>
      <c r="AH628" s="180"/>
      <c r="AI628" s="140"/>
      <c r="AJ628" s="180"/>
      <c r="AL628" s="140"/>
      <c r="AM628" s="180"/>
      <c r="AN628" s="180"/>
      <c r="AO628" s="180"/>
      <c r="AP628" s="180"/>
      <c r="AQ628" s="140"/>
      <c r="AR628" s="180"/>
      <c r="AT628" s="140"/>
      <c r="AU628" s="180"/>
      <c r="AV628" s="180"/>
      <c r="AW628" s="180"/>
      <c r="AX628" s="180"/>
      <c r="AY628" s="140"/>
      <c r="AZ628" s="180"/>
    </row>
    <row r="629" spans="22:52" x14ac:dyDescent="0.25">
      <c r="V629" s="140"/>
      <c r="W629" s="180"/>
      <c r="X629" s="180"/>
      <c r="Y629" s="180"/>
      <c r="Z629" s="180"/>
      <c r="AA629" s="140"/>
      <c r="AB629" s="180"/>
      <c r="AD629" s="140"/>
      <c r="AE629" s="180"/>
      <c r="AF629" s="180"/>
      <c r="AG629" s="180"/>
      <c r="AH629" s="180"/>
      <c r="AI629" s="140"/>
      <c r="AJ629" s="180"/>
      <c r="AL629" s="140"/>
      <c r="AM629" s="180"/>
      <c r="AN629" s="180"/>
      <c r="AO629" s="180"/>
      <c r="AP629" s="180"/>
      <c r="AQ629" s="140"/>
      <c r="AR629" s="180"/>
      <c r="AT629" s="140"/>
      <c r="AU629" s="180"/>
      <c r="AV629" s="180"/>
      <c r="AW629" s="180"/>
      <c r="AX629" s="180"/>
      <c r="AY629" s="140"/>
      <c r="AZ629" s="180"/>
    </row>
    <row r="630" spans="22:52" x14ac:dyDescent="0.25">
      <c r="V630" s="140"/>
      <c r="W630" s="180"/>
      <c r="X630" s="180"/>
      <c r="Y630" s="180"/>
      <c r="Z630" s="180"/>
      <c r="AA630" s="140"/>
      <c r="AB630" s="180"/>
      <c r="AD630" s="140"/>
      <c r="AE630" s="180"/>
      <c r="AF630" s="180"/>
      <c r="AG630" s="180"/>
      <c r="AH630" s="180"/>
      <c r="AI630" s="140"/>
      <c r="AJ630" s="180"/>
      <c r="AL630" s="140"/>
      <c r="AM630" s="180"/>
      <c r="AN630" s="180"/>
      <c r="AO630" s="180"/>
      <c r="AP630" s="180"/>
      <c r="AQ630" s="140"/>
      <c r="AR630" s="180"/>
      <c r="AT630" s="140"/>
      <c r="AU630" s="180"/>
      <c r="AV630" s="180"/>
      <c r="AW630" s="180"/>
      <c r="AX630" s="180"/>
      <c r="AY630" s="140"/>
      <c r="AZ630" s="180"/>
    </row>
    <row r="631" spans="22:52" x14ac:dyDescent="0.25">
      <c r="V631" s="140"/>
      <c r="W631" s="180"/>
      <c r="X631" s="180"/>
      <c r="Y631" s="180"/>
      <c r="Z631" s="180"/>
      <c r="AA631" s="140"/>
      <c r="AB631" s="180"/>
      <c r="AD631" s="140"/>
      <c r="AE631" s="180"/>
      <c r="AF631" s="180"/>
      <c r="AG631" s="180"/>
      <c r="AH631" s="180"/>
      <c r="AI631" s="140"/>
      <c r="AJ631" s="180"/>
      <c r="AL631" s="140"/>
      <c r="AM631" s="180"/>
      <c r="AN631" s="180"/>
      <c r="AO631" s="180"/>
      <c r="AP631" s="180"/>
      <c r="AQ631" s="140"/>
      <c r="AR631" s="180"/>
      <c r="AT631" s="140"/>
      <c r="AU631" s="180"/>
      <c r="AV631" s="180"/>
      <c r="AW631" s="180"/>
      <c r="AX631" s="180"/>
      <c r="AY631" s="140"/>
      <c r="AZ631" s="180"/>
    </row>
    <row r="632" spans="22:52" x14ac:dyDescent="0.25">
      <c r="V632" s="140"/>
      <c r="W632" s="180"/>
      <c r="X632" s="180"/>
      <c r="Y632" s="180"/>
      <c r="Z632" s="180"/>
      <c r="AA632" s="140"/>
      <c r="AB632" s="180"/>
      <c r="AD632" s="140"/>
      <c r="AE632" s="180"/>
      <c r="AF632" s="180"/>
      <c r="AG632" s="180"/>
      <c r="AH632" s="180"/>
      <c r="AI632" s="140"/>
      <c r="AJ632" s="180"/>
      <c r="AL632" s="140"/>
      <c r="AM632" s="180"/>
      <c r="AN632" s="180"/>
      <c r="AO632" s="180"/>
      <c r="AP632" s="180"/>
      <c r="AQ632" s="140"/>
      <c r="AR632" s="180"/>
      <c r="AT632" s="140"/>
      <c r="AU632" s="180"/>
      <c r="AV632" s="180"/>
      <c r="AW632" s="180"/>
      <c r="AX632" s="180"/>
      <c r="AY632" s="140"/>
      <c r="AZ632" s="180"/>
    </row>
    <row r="633" spans="22:52" x14ac:dyDescent="0.25">
      <c r="V633" s="140"/>
      <c r="W633" s="180"/>
      <c r="X633" s="180"/>
      <c r="Y633" s="180"/>
      <c r="Z633" s="180"/>
      <c r="AA633" s="140"/>
      <c r="AB633" s="180"/>
      <c r="AD633" s="140"/>
      <c r="AE633" s="180"/>
      <c r="AF633" s="180"/>
      <c r="AG633" s="180"/>
      <c r="AH633" s="180"/>
      <c r="AI633" s="140"/>
      <c r="AJ633" s="180"/>
      <c r="AL633" s="140"/>
      <c r="AM633" s="180"/>
      <c r="AN633" s="180"/>
      <c r="AO633" s="180"/>
      <c r="AP633" s="180"/>
      <c r="AQ633" s="140"/>
      <c r="AR633" s="180"/>
      <c r="AT633" s="140"/>
      <c r="AU633" s="180"/>
      <c r="AV633" s="180"/>
      <c r="AW633" s="180"/>
      <c r="AX633" s="180"/>
      <c r="AY633" s="140"/>
      <c r="AZ633" s="180"/>
    </row>
    <row r="634" spans="22:52" x14ac:dyDescent="0.25">
      <c r="V634" s="140"/>
      <c r="W634" s="180"/>
      <c r="X634" s="180"/>
      <c r="Y634" s="180"/>
      <c r="Z634" s="180"/>
      <c r="AA634" s="140"/>
      <c r="AB634" s="180"/>
      <c r="AD634" s="140"/>
      <c r="AE634" s="180"/>
      <c r="AF634" s="180"/>
      <c r="AG634" s="180"/>
      <c r="AH634" s="180"/>
      <c r="AI634" s="140"/>
      <c r="AJ634" s="180"/>
      <c r="AL634" s="140"/>
      <c r="AM634" s="180"/>
      <c r="AN634" s="180"/>
      <c r="AO634" s="180"/>
      <c r="AP634" s="180"/>
      <c r="AQ634" s="140"/>
      <c r="AR634" s="180"/>
      <c r="AT634" s="140"/>
      <c r="AU634" s="180"/>
      <c r="AV634" s="180"/>
      <c r="AW634" s="180"/>
      <c r="AX634" s="180"/>
      <c r="AY634" s="140"/>
      <c r="AZ634" s="180"/>
    </row>
    <row r="635" spans="22:52" x14ac:dyDescent="0.25">
      <c r="V635" s="140"/>
      <c r="W635" s="180"/>
      <c r="X635" s="180"/>
      <c r="Y635" s="180"/>
      <c r="Z635" s="180"/>
      <c r="AA635" s="140"/>
      <c r="AB635" s="180"/>
      <c r="AD635" s="140"/>
      <c r="AE635" s="180"/>
      <c r="AF635" s="180"/>
      <c r="AG635" s="180"/>
      <c r="AH635" s="180"/>
      <c r="AI635" s="140"/>
      <c r="AJ635" s="180"/>
      <c r="AL635" s="140"/>
      <c r="AM635" s="180"/>
      <c r="AN635" s="180"/>
      <c r="AO635" s="180"/>
      <c r="AP635" s="180"/>
      <c r="AQ635" s="140"/>
      <c r="AR635" s="180"/>
      <c r="AT635" s="140"/>
      <c r="AU635" s="180"/>
      <c r="AV635" s="180"/>
      <c r="AW635" s="180"/>
      <c r="AX635" s="180"/>
      <c r="AY635" s="140"/>
      <c r="AZ635" s="180"/>
    </row>
    <row r="636" spans="22:52" x14ac:dyDescent="0.25">
      <c r="V636" s="140"/>
      <c r="W636" s="180"/>
      <c r="X636" s="180"/>
      <c r="Y636" s="180"/>
      <c r="Z636" s="180"/>
      <c r="AA636" s="140"/>
      <c r="AB636" s="180"/>
      <c r="AD636" s="140"/>
      <c r="AE636" s="180"/>
      <c r="AF636" s="180"/>
      <c r="AG636" s="180"/>
      <c r="AH636" s="180"/>
      <c r="AI636" s="140"/>
      <c r="AJ636" s="180"/>
      <c r="AL636" s="140"/>
      <c r="AM636" s="180"/>
      <c r="AN636" s="180"/>
      <c r="AO636" s="180"/>
      <c r="AP636" s="180"/>
      <c r="AQ636" s="140"/>
      <c r="AR636" s="180"/>
      <c r="AT636" s="140"/>
      <c r="AU636" s="180"/>
      <c r="AV636" s="180"/>
      <c r="AW636" s="180"/>
      <c r="AX636" s="180"/>
      <c r="AY636" s="140"/>
      <c r="AZ636" s="180"/>
    </row>
    <row r="637" spans="22:52" x14ac:dyDescent="0.25">
      <c r="V637" s="140"/>
      <c r="W637" s="180"/>
      <c r="X637" s="180"/>
      <c r="Y637" s="180"/>
      <c r="Z637" s="180"/>
      <c r="AA637" s="140"/>
      <c r="AB637" s="180"/>
      <c r="AD637" s="140"/>
      <c r="AE637" s="180"/>
      <c r="AF637" s="180"/>
      <c r="AG637" s="180"/>
      <c r="AH637" s="180"/>
      <c r="AI637" s="140"/>
      <c r="AJ637" s="180"/>
      <c r="AL637" s="140"/>
      <c r="AM637" s="180"/>
      <c r="AN637" s="180"/>
      <c r="AO637" s="180"/>
      <c r="AP637" s="180"/>
      <c r="AQ637" s="140"/>
      <c r="AR637" s="180"/>
      <c r="AT637" s="140"/>
      <c r="AU637" s="180"/>
      <c r="AV637" s="180"/>
      <c r="AW637" s="180"/>
      <c r="AX637" s="180"/>
      <c r="AY637" s="140"/>
      <c r="AZ637" s="180"/>
    </row>
    <row r="638" spans="22:52" x14ac:dyDescent="0.25">
      <c r="V638" s="140"/>
      <c r="W638" s="180"/>
      <c r="X638" s="180"/>
      <c r="Y638" s="180"/>
      <c r="Z638" s="180"/>
      <c r="AA638" s="140"/>
      <c r="AB638" s="180"/>
      <c r="AD638" s="140"/>
      <c r="AE638" s="180"/>
      <c r="AF638" s="180"/>
      <c r="AG638" s="180"/>
      <c r="AH638" s="180"/>
      <c r="AI638" s="140"/>
      <c r="AJ638" s="180"/>
      <c r="AL638" s="140"/>
      <c r="AM638" s="180"/>
      <c r="AN638" s="180"/>
      <c r="AO638" s="180"/>
      <c r="AP638" s="180"/>
      <c r="AQ638" s="140"/>
      <c r="AR638" s="180"/>
      <c r="AT638" s="140"/>
      <c r="AU638" s="180"/>
      <c r="AV638" s="180"/>
      <c r="AW638" s="180"/>
      <c r="AX638" s="180"/>
      <c r="AY638" s="140"/>
      <c r="AZ638" s="180"/>
    </row>
    <row r="639" spans="22:52" x14ac:dyDescent="0.25">
      <c r="V639" s="140"/>
      <c r="W639" s="180"/>
      <c r="X639" s="180"/>
      <c r="Y639" s="180"/>
      <c r="Z639" s="180"/>
      <c r="AA639" s="140"/>
      <c r="AB639" s="180"/>
      <c r="AD639" s="140"/>
      <c r="AE639" s="180"/>
      <c r="AF639" s="180"/>
      <c r="AG639" s="180"/>
      <c r="AH639" s="180"/>
      <c r="AI639" s="140"/>
      <c r="AJ639" s="180"/>
      <c r="AL639" s="140"/>
      <c r="AM639" s="180"/>
      <c r="AN639" s="180"/>
      <c r="AO639" s="180"/>
      <c r="AP639" s="180"/>
      <c r="AQ639" s="140"/>
      <c r="AR639" s="180"/>
      <c r="AT639" s="140"/>
      <c r="AU639" s="180"/>
      <c r="AV639" s="180"/>
      <c r="AW639" s="180"/>
      <c r="AX639" s="180"/>
      <c r="AY639" s="140"/>
      <c r="AZ639" s="180"/>
    </row>
    <row r="640" spans="22:52" x14ac:dyDescent="0.25">
      <c r="V640" s="140"/>
      <c r="W640" s="180"/>
      <c r="X640" s="180"/>
      <c r="Y640" s="180"/>
      <c r="Z640" s="180"/>
      <c r="AA640" s="140"/>
      <c r="AB640" s="180"/>
      <c r="AD640" s="140"/>
      <c r="AE640" s="180"/>
      <c r="AF640" s="180"/>
      <c r="AG640" s="180"/>
      <c r="AH640" s="180"/>
      <c r="AI640" s="140"/>
      <c r="AJ640" s="180"/>
      <c r="AL640" s="140"/>
      <c r="AM640" s="180"/>
      <c r="AN640" s="180"/>
      <c r="AO640" s="180"/>
      <c r="AP640" s="180"/>
      <c r="AQ640" s="140"/>
      <c r="AR640" s="180"/>
      <c r="AT640" s="140"/>
      <c r="AU640" s="180"/>
      <c r="AV640" s="180"/>
      <c r="AW640" s="180"/>
      <c r="AX640" s="180"/>
      <c r="AY640" s="140"/>
      <c r="AZ640" s="180"/>
    </row>
    <row r="641" spans="22:52" x14ac:dyDescent="0.25">
      <c r="V641" s="140"/>
      <c r="W641" s="180"/>
      <c r="X641" s="180"/>
      <c r="Y641" s="180"/>
      <c r="Z641" s="180"/>
      <c r="AA641" s="140"/>
      <c r="AB641" s="180"/>
      <c r="AD641" s="140"/>
      <c r="AE641" s="180"/>
      <c r="AF641" s="180"/>
      <c r="AG641" s="180"/>
      <c r="AH641" s="180"/>
      <c r="AI641" s="140"/>
      <c r="AJ641" s="180"/>
      <c r="AL641" s="140"/>
      <c r="AM641" s="180"/>
      <c r="AN641" s="180"/>
      <c r="AO641" s="180"/>
      <c r="AP641" s="180"/>
      <c r="AQ641" s="140"/>
      <c r="AR641" s="180"/>
      <c r="AT641" s="140"/>
      <c r="AU641" s="180"/>
      <c r="AV641" s="180"/>
      <c r="AW641" s="180"/>
      <c r="AX641" s="180"/>
      <c r="AY641" s="140"/>
      <c r="AZ641" s="180"/>
    </row>
    <row r="642" spans="22:52" x14ac:dyDescent="0.25">
      <c r="V642" s="140"/>
      <c r="W642" s="180"/>
      <c r="X642" s="180"/>
      <c r="Y642" s="180"/>
      <c r="Z642" s="180"/>
      <c r="AA642" s="140"/>
      <c r="AB642" s="180"/>
      <c r="AD642" s="140"/>
      <c r="AE642" s="180"/>
      <c r="AF642" s="180"/>
      <c r="AG642" s="180"/>
      <c r="AH642" s="180"/>
      <c r="AI642" s="140"/>
      <c r="AJ642" s="180"/>
      <c r="AL642" s="140"/>
      <c r="AM642" s="180"/>
      <c r="AN642" s="180"/>
      <c r="AO642" s="180"/>
      <c r="AP642" s="180"/>
      <c r="AQ642" s="140"/>
      <c r="AR642" s="180"/>
      <c r="AT642" s="140"/>
      <c r="AU642" s="180"/>
      <c r="AV642" s="180"/>
      <c r="AW642" s="180"/>
      <c r="AX642" s="180"/>
      <c r="AY642" s="140"/>
      <c r="AZ642" s="180"/>
    </row>
    <row r="643" spans="22:52" x14ac:dyDescent="0.25">
      <c r="V643" s="140"/>
      <c r="W643" s="180"/>
      <c r="X643" s="180"/>
      <c r="Y643" s="180"/>
      <c r="Z643" s="180"/>
      <c r="AA643" s="140"/>
      <c r="AB643" s="180"/>
      <c r="AD643" s="140"/>
      <c r="AE643" s="180"/>
      <c r="AF643" s="180"/>
      <c r="AG643" s="180"/>
      <c r="AH643" s="180"/>
      <c r="AI643" s="140"/>
      <c r="AJ643" s="180"/>
      <c r="AL643" s="140"/>
      <c r="AM643" s="180"/>
      <c r="AN643" s="180"/>
      <c r="AO643" s="180"/>
      <c r="AP643" s="180"/>
      <c r="AQ643" s="140"/>
      <c r="AR643" s="180"/>
      <c r="AT643" s="140"/>
      <c r="AU643" s="180"/>
      <c r="AV643" s="180"/>
      <c r="AW643" s="180"/>
      <c r="AX643" s="180"/>
      <c r="AY643" s="140"/>
      <c r="AZ643" s="180"/>
    </row>
    <row r="644" spans="22:52" x14ac:dyDescent="0.25">
      <c r="V644" s="140"/>
      <c r="W644" s="180"/>
      <c r="X644" s="180"/>
      <c r="Y644" s="180"/>
      <c r="Z644" s="180"/>
      <c r="AA644" s="140"/>
      <c r="AB644" s="180"/>
      <c r="AD644" s="140"/>
      <c r="AE644" s="180"/>
      <c r="AF644" s="180"/>
      <c r="AG644" s="180"/>
      <c r="AH644" s="180"/>
      <c r="AI644" s="140"/>
      <c r="AJ644" s="180"/>
      <c r="AL644" s="140"/>
      <c r="AM644" s="180"/>
      <c r="AN644" s="180"/>
      <c r="AO644" s="180"/>
      <c r="AP644" s="180"/>
      <c r="AQ644" s="140"/>
      <c r="AR644" s="180"/>
      <c r="AT644" s="140"/>
      <c r="AU644" s="180"/>
      <c r="AV644" s="180"/>
      <c r="AW644" s="180"/>
      <c r="AX644" s="180"/>
      <c r="AY644" s="140"/>
      <c r="AZ644" s="180"/>
    </row>
    <row r="645" spans="22:52" x14ac:dyDescent="0.25">
      <c r="V645" s="140"/>
      <c r="W645" s="180"/>
      <c r="X645" s="180"/>
      <c r="Y645" s="180"/>
      <c r="Z645" s="180"/>
      <c r="AA645" s="140"/>
      <c r="AB645" s="180"/>
      <c r="AD645" s="140"/>
      <c r="AE645" s="180"/>
      <c r="AF645" s="180"/>
      <c r="AG645" s="180"/>
      <c r="AH645" s="180"/>
      <c r="AI645" s="140"/>
      <c r="AJ645" s="180"/>
      <c r="AL645" s="140"/>
      <c r="AM645" s="180"/>
      <c r="AN645" s="180"/>
      <c r="AO645" s="180"/>
      <c r="AP645" s="180"/>
      <c r="AQ645" s="140"/>
      <c r="AR645" s="180"/>
      <c r="AT645" s="140"/>
      <c r="AU645" s="180"/>
      <c r="AV645" s="180"/>
      <c r="AW645" s="180"/>
      <c r="AX645" s="180"/>
      <c r="AY645" s="140"/>
      <c r="AZ645" s="180"/>
    </row>
    <row r="646" spans="22:52" x14ac:dyDescent="0.25">
      <c r="V646" s="140"/>
      <c r="W646" s="180"/>
      <c r="X646" s="180"/>
      <c r="Y646" s="180"/>
      <c r="Z646" s="180"/>
      <c r="AA646" s="140"/>
      <c r="AB646" s="180"/>
      <c r="AD646" s="140"/>
      <c r="AE646" s="180"/>
      <c r="AF646" s="180"/>
      <c r="AG646" s="180"/>
      <c r="AH646" s="180"/>
      <c r="AI646" s="140"/>
      <c r="AJ646" s="180"/>
      <c r="AL646" s="140"/>
      <c r="AM646" s="180"/>
      <c r="AN646" s="180"/>
      <c r="AO646" s="180"/>
      <c r="AP646" s="180"/>
      <c r="AQ646" s="140"/>
      <c r="AR646" s="180"/>
      <c r="AT646" s="140"/>
      <c r="AU646" s="180"/>
      <c r="AV646" s="180"/>
      <c r="AW646" s="180"/>
      <c r="AX646" s="180"/>
      <c r="AY646" s="140"/>
      <c r="AZ646" s="180"/>
    </row>
    <row r="647" spans="22:52" x14ac:dyDescent="0.25">
      <c r="V647" s="140"/>
      <c r="W647" s="180"/>
      <c r="X647" s="180"/>
      <c r="Y647" s="180"/>
      <c r="Z647" s="180"/>
      <c r="AA647" s="140"/>
      <c r="AB647" s="180"/>
      <c r="AD647" s="140"/>
      <c r="AE647" s="180"/>
      <c r="AF647" s="180"/>
      <c r="AG647" s="180"/>
      <c r="AH647" s="180"/>
      <c r="AI647" s="140"/>
      <c r="AJ647" s="180"/>
      <c r="AL647" s="140"/>
      <c r="AM647" s="180"/>
      <c r="AN647" s="180"/>
      <c r="AO647" s="180"/>
      <c r="AP647" s="180"/>
      <c r="AQ647" s="140"/>
      <c r="AR647" s="180"/>
      <c r="AT647" s="140"/>
      <c r="AU647" s="180"/>
      <c r="AV647" s="180"/>
      <c r="AW647" s="180"/>
      <c r="AX647" s="180"/>
      <c r="AY647" s="140"/>
      <c r="AZ647" s="180"/>
    </row>
    <row r="648" spans="22:52" x14ac:dyDescent="0.25">
      <c r="V648" s="140"/>
      <c r="W648" s="180"/>
      <c r="X648" s="180"/>
      <c r="Y648" s="180"/>
      <c r="Z648" s="180"/>
      <c r="AA648" s="140"/>
      <c r="AB648" s="180"/>
      <c r="AD648" s="140"/>
      <c r="AE648" s="180"/>
      <c r="AF648" s="180"/>
      <c r="AG648" s="180"/>
      <c r="AH648" s="180"/>
      <c r="AI648" s="140"/>
      <c r="AJ648" s="180"/>
      <c r="AL648" s="140"/>
      <c r="AM648" s="180"/>
      <c r="AN648" s="180"/>
      <c r="AO648" s="180"/>
      <c r="AP648" s="180"/>
      <c r="AQ648" s="140"/>
      <c r="AR648" s="180"/>
      <c r="AT648" s="140"/>
      <c r="AU648" s="180"/>
      <c r="AV648" s="180"/>
      <c r="AW648" s="180"/>
      <c r="AX648" s="180"/>
      <c r="AY648" s="140"/>
      <c r="AZ648" s="180"/>
    </row>
    <row r="649" spans="22:52" x14ac:dyDescent="0.25">
      <c r="V649" s="140"/>
      <c r="W649" s="180"/>
      <c r="X649" s="180"/>
      <c r="Y649" s="180"/>
      <c r="Z649" s="180"/>
      <c r="AA649" s="140"/>
      <c r="AB649" s="180"/>
      <c r="AD649" s="140"/>
      <c r="AE649" s="180"/>
      <c r="AF649" s="180"/>
      <c r="AG649" s="180"/>
      <c r="AH649" s="180"/>
      <c r="AI649" s="140"/>
      <c r="AJ649" s="180"/>
      <c r="AL649" s="140"/>
      <c r="AM649" s="180"/>
      <c r="AN649" s="180"/>
      <c r="AO649" s="180"/>
      <c r="AP649" s="180"/>
      <c r="AQ649" s="140"/>
      <c r="AR649" s="180"/>
      <c r="AT649" s="140"/>
      <c r="AU649" s="180"/>
      <c r="AV649" s="180"/>
      <c r="AW649" s="180"/>
      <c r="AX649" s="180"/>
      <c r="AY649" s="140"/>
      <c r="AZ649" s="180"/>
    </row>
    <row r="650" spans="22:52" x14ac:dyDescent="0.25">
      <c r="V650" s="140"/>
      <c r="W650" s="180"/>
      <c r="X650" s="180"/>
      <c r="Y650" s="180"/>
      <c r="Z650" s="180"/>
      <c r="AA650" s="140"/>
      <c r="AB650" s="180"/>
      <c r="AD650" s="140"/>
      <c r="AE650" s="180"/>
      <c r="AF650" s="180"/>
      <c r="AG650" s="180"/>
      <c r="AH650" s="180"/>
      <c r="AI650" s="140"/>
      <c r="AJ650" s="180"/>
      <c r="AL650" s="140"/>
      <c r="AM650" s="180"/>
      <c r="AN650" s="180"/>
      <c r="AO650" s="180"/>
      <c r="AP650" s="180"/>
      <c r="AQ650" s="140"/>
      <c r="AR650" s="180"/>
      <c r="AT650" s="140"/>
      <c r="AU650" s="180"/>
      <c r="AV650" s="180"/>
      <c r="AW650" s="180"/>
      <c r="AX650" s="180"/>
      <c r="AY650" s="140"/>
      <c r="AZ650" s="180"/>
    </row>
    <row r="651" spans="22:52" x14ac:dyDescent="0.25">
      <c r="V651" s="140"/>
      <c r="W651" s="180"/>
      <c r="X651" s="180"/>
      <c r="Y651" s="180"/>
      <c r="Z651" s="180"/>
      <c r="AA651" s="140"/>
      <c r="AB651" s="180"/>
      <c r="AD651" s="140"/>
      <c r="AE651" s="180"/>
      <c r="AF651" s="180"/>
      <c r="AG651" s="180"/>
      <c r="AH651" s="180"/>
      <c r="AI651" s="140"/>
      <c r="AJ651" s="180"/>
      <c r="AL651" s="140"/>
      <c r="AM651" s="180"/>
      <c r="AN651" s="180"/>
      <c r="AO651" s="180"/>
      <c r="AP651" s="180"/>
      <c r="AQ651" s="140"/>
      <c r="AR651" s="180"/>
      <c r="AT651" s="140"/>
      <c r="AU651" s="180"/>
      <c r="AV651" s="180"/>
      <c r="AW651" s="180"/>
      <c r="AX651" s="180"/>
      <c r="AY651" s="140"/>
      <c r="AZ651" s="180"/>
    </row>
    <row r="652" spans="22:52" x14ac:dyDescent="0.25">
      <c r="V652" s="140"/>
      <c r="W652" s="180"/>
      <c r="X652" s="180"/>
      <c r="Y652" s="180"/>
      <c r="Z652" s="180"/>
      <c r="AA652" s="140"/>
      <c r="AB652" s="180"/>
      <c r="AD652" s="140"/>
      <c r="AE652" s="180"/>
      <c r="AF652" s="180"/>
      <c r="AG652" s="180"/>
      <c r="AH652" s="180"/>
      <c r="AI652" s="140"/>
      <c r="AJ652" s="180"/>
      <c r="AL652" s="140"/>
      <c r="AM652" s="180"/>
      <c r="AN652" s="180"/>
      <c r="AO652" s="180"/>
      <c r="AP652" s="180"/>
      <c r="AQ652" s="140"/>
      <c r="AR652" s="180"/>
      <c r="AT652" s="140"/>
      <c r="AU652" s="180"/>
      <c r="AV652" s="180"/>
      <c r="AW652" s="180"/>
      <c r="AX652" s="180"/>
      <c r="AY652" s="140"/>
      <c r="AZ652" s="180"/>
    </row>
    <row r="653" spans="22:52" x14ac:dyDescent="0.25">
      <c r="V653" s="140"/>
      <c r="W653" s="180"/>
      <c r="X653" s="180"/>
      <c r="Y653" s="180"/>
      <c r="Z653" s="180"/>
      <c r="AA653" s="140"/>
      <c r="AB653" s="180"/>
      <c r="AD653" s="140"/>
      <c r="AE653" s="180"/>
      <c r="AF653" s="180"/>
      <c r="AG653" s="180"/>
      <c r="AH653" s="180"/>
      <c r="AI653" s="140"/>
      <c r="AJ653" s="180"/>
      <c r="AL653" s="140"/>
      <c r="AM653" s="180"/>
      <c r="AN653" s="180"/>
      <c r="AO653" s="180"/>
      <c r="AP653" s="180"/>
      <c r="AQ653" s="140"/>
      <c r="AR653" s="180"/>
      <c r="AT653" s="140"/>
      <c r="AU653" s="180"/>
      <c r="AV653" s="180"/>
      <c r="AW653" s="180"/>
      <c r="AX653" s="180"/>
      <c r="AY653" s="140"/>
      <c r="AZ653" s="180"/>
    </row>
    <row r="654" spans="22:52" x14ac:dyDescent="0.25">
      <c r="V654" s="140"/>
      <c r="W654" s="180"/>
      <c r="X654" s="180"/>
      <c r="Y654" s="180"/>
      <c r="Z654" s="180"/>
      <c r="AA654" s="140"/>
      <c r="AB654" s="180"/>
      <c r="AD654" s="140"/>
      <c r="AE654" s="180"/>
      <c r="AF654" s="180"/>
      <c r="AG654" s="180"/>
      <c r="AH654" s="180"/>
      <c r="AI654" s="140"/>
      <c r="AJ654" s="180"/>
      <c r="AL654" s="140"/>
      <c r="AM654" s="180"/>
      <c r="AN654" s="180"/>
      <c r="AO654" s="180"/>
      <c r="AP654" s="180"/>
      <c r="AQ654" s="140"/>
      <c r="AR654" s="180"/>
      <c r="AT654" s="140"/>
      <c r="AU654" s="180"/>
      <c r="AV654" s="180"/>
      <c r="AW654" s="180"/>
      <c r="AX654" s="180"/>
      <c r="AY654" s="140"/>
      <c r="AZ654" s="180"/>
    </row>
    <row r="655" spans="22:52" x14ac:dyDescent="0.25">
      <c r="V655" s="140"/>
      <c r="W655" s="180"/>
      <c r="X655" s="180"/>
      <c r="Y655" s="180"/>
      <c r="Z655" s="180"/>
      <c r="AA655" s="140"/>
      <c r="AB655" s="180"/>
      <c r="AD655" s="140"/>
      <c r="AE655" s="180"/>
      <c r="AF655" s="180"/>
      <c r="AG655" s="180"/>
      <c r="AH655" s="180"/>
      <c r="AI655" s="140"/>
      <c r="AJ655" s="180"/>
      <c r="AL655" s="140"/>
      <c r="AM655" s="180"/>
      <c r="AN655" s="180"/>
      <c r="AO655" s="180"/>
      <c r="AP655" s="180"/>
      <c r="AQ655" s="140"/>
      <c r="AR655" s="180"/>
      <c r="AT655" s="140"/>
      <c r="AU655" s="180"/>
      <c r="AV655" s="180"/>
      <c r="AW655" s="180"/>
      <c r="AX655" s="180"/>
      <c r="AY655" s="140"/>
      <c r="AZ655" s="180"/>
    </row>
    <row r="656" spans="22:52" x14ac:dyDescent="0.25">
      <c r="V656" s="140"/>
      <c r="W656" s="180"/>
      <c r="X656" s="180"/>
      <c r="Y656" s="180"/>
      <c r="Z656" s="180"/>
      <c r="AA656" s="140"/>
      <c r="AB656" s="180"/>
      <c r="AD656" s="140"/>
      <c r="AE656" s="180"/>
      <c r="AF656" s="180"/>
      <c r="AG656" s="180"/>
      <c r="AH656" s="180"/>
      <c r="AI656" s="140"/>
      <c r="AJ656" s="180"/>
      <c r="AL656" s="140"/>
      <c r="AM656" s="180"/>
      <c r="AN656" s="180"/>
      <c r="AO656" s="180"/>
      <c r="AP656" s="180"/>
      <c r="AQ656" s="140"/>
      <c r="AR656" s="180"/>
      <c r="AT656" s="140"/>
      <c r="AU656" s="180"/>
      <c r="AV656" s="180"/>
      <c r="AW656" s="180"/>
      <c r="AX656" s="180"/>
      <c r="AY656" s="140"/>
      <c r="AZ656" s="180"/>
    </row>
    <row r="657" spans="22:52" x14ac:dyDescent="0.25">
      <c r="V657" s="140"/>
      <c r="W657" s="180"/>
      <c r="X657" s="180"/>
      <c r="Y657" s="180"/>
      <c r="Z657" s="180"/>
      <c r="AA657" s="140"/>
      <c r="AB657" s="180"/>
      <c r="AD657" s="140"/>
      <c r="AE657" s="180"/>
      <c r="AF657" s="180"/>
      <c r="AG657" s="180"/>
      <c r="AH657" s="180"/>
      <c r="AI657" s="140"/>
      <c r="AJ657" s="180"/>
      <c r="AL657" s="140"/>
      <c r="AM657" s="180"/>
      <c r="AN657" s="180"/>
      <c r="AO657" s="180"/>
      <c r="AP657" s="180"/>
      <c r="AQ657" s="140"/>
      <c r="AR657" s="180"/>
      <c r="AT657" s="140"/>
      <c r="AU657" s="180"/>
      <c r="AV657" s="180"/>
      <c r="AW657" s="180"/>
      <c r="AX657" s="180"/>
      <c r="AY657" s="140"/>
      <c r="AZ657" s="180"/>
    </row>
    <row r="658" spans="22:52" x14ac:dyDescent="0.25">
      <c r="V658" s="140"/>
      <c r="W658" s="180"/>
      <c r="X658" s="180"/>
      <c r="Y658" s="180"/>
      <c r="Z658" s="180"/>
      <c r="AA658" s="140"/>
      <c r="AB658" s="180"/>
      <c r="AD658" s="140"/>
      <c r="AE658" s="180"/>
      <c r="AF658" s="180"/>
      <c r="AG658" s="180"/>
      <c r="AH658" s="180"/>
      <c r="AI658" s="140"/>
      <c r="AJ658" s="180"/>
      <c r="AL658" s="140"/>
      <c r="AM658" s="180"/>
      <c r="AN658" s="180"/>
      <c r="AO658" s="180"/>
      <c r="AP658" s="180"/>
      <c r="AQ658" s="140"/>
      <c r="AR658" s="180"/>
      <c r="AT658" s="140"/>
      <c r="AU658" s="180"/>
      <c r="AV658" s="180"/>
      <c r="AW658" s="180"/>
      <c r="AX658" s="180"/>
      <c r="AY658" s="140"/>
      <c r="AZ658" s="180"/>
    </row>
    <row r="659" spans="22:52" x14ac:dyDescent="0.25">
      <c r="V659" s="140"/>
      <c r="W659" s="180"/>
      <c r="X659" s="180"/>
      <c r="Y659" s="180"/>
      <c r="Z659" s="180"/>
      <c r="AA659" s="140"/>
      <c r="AB659" s="180"/>
      <c r="AD659" s="140"/>
      <c r="AE659" s="180"/>
      <c r="AF659" s="180"/>
      <c r="AG659" s="180"/>
      <c r="AH659" s="180"/>
      <c r="AI659" s="140"/>
      <c r="AJ659" s="180"/>
      <c r="AL659" s="140"/>
      <c r="AM659" s="180"/>
      <c r="AN659" s="180"/>
      <c r="AO659" s="180"/>
      <c r="AP659" s="180"/>
      <c r="AQ659" s="140"/>
      <c r="AR659" s="180"/>
      <c r="AT659" s="140"/>
      <c r="AU659" s="180"/>
      <c r="AV659" s="180"/>
      <c r="AW659" s="180"/>
      <c r="AX659" s="180"/>
      <c r="AY659" s="140"/>
      <c r="AZ659" s="180"/>
    </row>
    <row r="660" spans="22:52" x14ac:dyDescent="0.25">
      <c r="V660" s="140"/>
      <c r="W660" s="180"/>
      <c r="X660" s="180"/>
      <c r="Y660" s="180"/>
      <c r="Z660" s="180"/>
      <c r="AA660" s="140"/>
      <c r="AB660" s="180"/>
      <c r="AD660" s="140"/>
      <c r="AE660" s="180"/>
      <c r="AF660" s="180"/>
      <c r="AG660" s="180"/>
      <c r="AH660" s="180"/>
      <c r="AI660" s="140"/>
      <c r="AJ660" s="180"/>
      <c r="AL660" s="140"/>
      <c r="AM660" s="180"/>
      <c r="AN660" s="180"/>
      <c r="AO660" s="180"/>
      <c r="AP660" s="180"/>
      <c r="AQ660" s="140"/>
      <c r="AR660" s="180"/>
      <c r="AT660" s="140"/>
      <c r="AU660" s="180"/>
      <c r="AV660" s="180"/>
      <c r="AW660" s="180"/>
      <c r="AX660" s="180"/>
      <c r="AY660" s="140"/>
      <c r="AZ660" s="180"/>
    </row>
    <row r="661" spans="22:52" x14ac:dyDescent="0.25">
      <c r="V661" s="140"/>
      <c r="W661" s="180"/>
      <c r="X661" s="180"/>
      <c r="Y661" s="180"/>
      <c r="Z661" s="180"/>
      <c r="AA661" s="140"/>
      <c r="AB661" s="180"/>
      <c r="AD661" s="140"/>
      <c r="AE661" s="180"/>
      <c r="AF661" s="180"/>
      <c r="AG661" s="180"/>
      <c r="AH661" s="180"/>
      <c r="AI661" s="140"/>
      <c r="AJ661" s="180"/>
      <c r="AL661" s="140"/>
      <c r="AM661" s="180"/>
      <c r="AN661" s="180"/>
      <c r="AO661" s="180"/>
      <c r="AP661" s="180"/>
      <c r="AQ661" s="140"/>
      <c r="AR661" s="180"/>
      <c r="AT661" s="140"/>
      <c r="AU661" s="180"/>
      <c r="AV661" s="180"/>
      <c r="AW661" s="180"/>
      <c r="AX661" s="180"/>
      <c r="AY661" s="140"/>
      <c r="AZ661" s="180"/>
    </row>
    <row r="662" spans="22:52" x14ac:dyDescent="0.25">
      <c r="V662" s="140"/>
      <c r="W662" s="180"/>
      <c r="X662" s="180"/>
      <c r="Y662" s="180"/>
      <c r="Z662" s="180"/>
      <c r="AA662" s="140"/>
      <c r="AB662" s="180"/>
      <c r="AD662" s="140"/>
      <c r="AE662" s="180"/>
      <c r="AF662" s="180"/>
      <c r="AG662" s="180"/>
      <c r="AH662" s="180"/>
      <c r="AI662" s="140"/>
      <c r="AJ662" s="180"/>
      <c r="AL662" s="140"/>
      <c r="AM662" s="180"/>
      <c r="AN662" s="180"/>
      <c r="AO662" s="180"/>
      <c r="AP662" s="180"/>
      <c r="AQ662" s="140"/>
      <c r="AR662" s="180"/>
      <c r="AT662" s="140"/>
      <c r="AU662" s="180"/>
      <c r="AV662" s="180"/>
      <c r="AW662" s="180"/>
      <c r="AX662" s="180"/>
      <c r="AY662" s="140"/>
      <c r="AZ662" s="180"/>
    </row>
    <row r="663" spans="22:52" x14ac:dyDescent="0.25">
      <c r="V663" s="140"/>
      <c r="W663" s="180"/>
      <c r="X663" s="180"/>
      <c r="Y663" s="180"/>
      <c r="Z663" s="180"/>
      <c r="AA663" s="140"/>
      <c r="AB663" s="180"/>
      <c r="AD663" s="140"/>
      <c r="AE663" s="180"/>
      <c r="AF663" s="180"/>
      <c r="AG663" s="180"/>
      <c r="AH663" s="180"/>
      <c r="AI663" s="140"/>
      <c r="AJ663" s="180"/>
      <c r="AL663" s="140"/>
      <c r="AM663" s="180"/>
      <c r="AN663" s="180"/>
      <c r="AO663" s="180"/>
      <c r="AP663" s="180"/>
      <c r="AQ663" s="140"/>
      <c r="AR663" s="180"/>
      <c r="AT663" s="140"/>
      <c r="AU663" s="180"/>
      <c r="AV663" s="180"/>
      <c r="AW663" s="180"/>
      <c r="AX663" s="180"/>
      <c r="AY663" s="140"/>
      <c r="AZ663" s="180"/>
    </row>
    <row r="664" spans="22:52" x14ac:dyDescent="0.25">
      <c r="V664" s="140"/>
      <c r="W664" s="180"/>
      <c r="X664" s="180"/>
      <c r="Y664" s="180"/>
      <c r="Z664" s="180"/>
      <c r="AA664" s="140"/>
      <c r="AB664" s="180"/>
      <c r="AD664" s="140"/>
      <c r="AE664" s="180"/>
      <c r="AF664" s="180"/>
      <c r="AG664" s="180"/>
      <c r="AH664" s="180"/>
      <c r="AI664" s="140"/>
      <c r="AJ664" s="180"/>
      <c r="AL664" s="140"/>
      <c r="AM664" s="180"/>
      <c r="AN664" s="180"/>
      <c r="AO664" s="180"/>
      <c r="AP664" s="180"/>
      <c r="AQ664" s="140"/>
      <c r="AR664" s="180"/>
      <c r="AT664" s="140"/>
      <c r="AU664" s="180"/>
      <c r="AV664" s="180"/>
      <c r="AW664" s="180"/>
      <c r="AX664" s="180"/>
      <c r="AY664" s="140"/>
      <c r="AZ664" s="180"/>
    </row>
    <row r="665" spans="22:52" x14ac:dyDescent="0.25">
      <c r="V665" s="140"/>
      <c r="W665" s="180"/>
      <c r="X665" s="180"/>
      <c r="Y665" s="180"/>
      <c r="Z665" s="180"/>
      <c r="AA665" s="140"/>
      <c r="AB665" s="180"/>
      <c r="AD665" s="140"/>
      <c r="AE665" s="180"/>
      <c r="AF665" s="180"/>
      <c r="AG665" s="180"/>
      <c r="AH665" s="180"/>
      <c r="AI665" s="140"/>
      <c r="AJ665" s="180"/>
      <c r="AL665" s="140"/>
      <c r="AM665" s="180"/>
      <c r="AN665" s="180"/>
      <c r="AO665" s="180"/>
      <c r="AP665" s="180"/>
      <c r="AQ665" s="140"/>
      <c r="AR665" s="180"/>
      <c r="AT665" s="140"/>
      <c r="AU665" s="180"/>
      <c r="AV665" s="180"/>
      <c r="AW665" s="180"/>
      <c r="AX665" s="180"/>
      <c r="AY665" s="140"/>
      <c r="AZ665" s="180"/>
    </row>
    <row r="666" spans="22:52" x14ac:dyDescent="0.25">
      <c r="V666" s="140"/>
      <c r="W666" s="180"/>
      <c r="X666" s="180"/>
      <c r="Y666" s="180"/>
      <c r="Z666" s="180"/>
      <c r="AA666" s="140"/>
      <c r="AB666" s="180"/>
      <c r="AD666" s="140"/>
      <c r="AE666" s="180"/>
      <c r="AF666" s="180"/>
      <c r="AG666" s="180"/>
      <c r="AH666" s="180"/>
      <c r="AI666" s="140"/>
      <c r="AJ666" s="180"/>
      <c r="AL666" s="140"/>
      <c r="AM666" s="180"/>
      <c r="AN666" s="180"/>
      <c r="AO666" s="180"/>
      <c r="AP666" s="180"/>
      <c r="AQ666" s="140"/>
      <c r="AR666" s="180"/>
      <c r="AT666" s="140"/>
      <c r="AU666" s="180"/>
      <c r="AV666" s="180"/>
      <c r="AW666" s="180"/>
      <c r="AX666" s="180"/>
      <c r="AY666" s="140"/>
      <c r="AZ666" s="180"/>
    </row>
    <row r="667" spans="22:52" x14ac:dyDescent="0.25">
      <c r="V667" s="140"/>
      <c r="W667" s="180"/>
      <c r="X667" s="180"/>
      <c r="Y667" s="180"/>
      <c r="Z667" s="180"/>
      <c r="AA667" s="140"/>
      <c r="AB667" s="180"/>
      <c r="AD667" s="140"/>
      <c r="AE667" s="180"/>
      <c r="AF667" s="180"/>
      <c r="AG667" s="180"/>
      <c r="AH667" s="180"/>
      <c r="AI667" s="140"/>
      <c r="AJ667" s="180"/>
      <c r="AL667" s="140"/>
      <c r="AM667" s="180"/>
      <c r="AN667" s="180"/>
      <c r="AO667" s="180"/>
      <c r="AP667" s="180"/>
      <c r="AQ667" s="140"/>
      <c r="AR667" s="180"/>
      <c r="AT667" s="140"/>
      <c r="AU667" s="180"/>
      <c r="AV667" s="180"/>
      <c r="AW667" s="180"/>
      <c r="AX667" s="180"/>
      <c r="AY667" s="140"/>
      <c r="AZ667" s="180"/>
    </row>
    <row r="668" spans="22:52" x14ac:dyDescent="0.25">
      <c r="V668" s="140"/>
      <c r="W668" s="180"/>
      <c r="X668" s="180"/>
      <c r="Y668" s="180"/>
      <c r="Z668" s="180"/>
      <c r="AA668" s="140"/>
      <c r="AB668" s="180"/>
      <c r="AD668" s="140"/>
      <c r="AE668" s="180"/>
      <c r="AF668" s="180"/>
      <c r="AG668" s="180"/>
      <c r="AH668" s="180"/>
      <c r="AI668" s="140"/>
      <c r="AJ668" s="180"/>
      <c r="AL668" s="140"/>
      <c r="AM668" s="180"/>
      <c r="AN668" s="180"/>
      <c r="AO668" s="180"/>
      <c r="AP668" s="180"/>
      <c r="AQ668" s="140"/>
      <c r="AR668" s="180"/>
      <c r="AT668" s="140"/>
      <c r="AU668" s="180"/>
      <c r="AV668" s="180"/>
      <c r="AW668" s="180"/>
      <c r="AX668" s="180"/>
      <c r="AY668" s="140"/>
      <c r="AZ668" s="180"/>
    </row>
    <row r="669" spans="22:52" x14ac:dyDescent="0.25">
      <c r="V669" s="140"/>
      <c r="W669" s="180"/>
      <c r="X669" s="180"/>
      <c r="Y669" s="180"/>
      <c r="Z669" s="180"/>
      <c r="AA669" s="140"/>
      <c r="AB669" s="180"/>
      <c r="AD669" s="140"/>
      <c r="AE669" s="180"/>
      <c r="AF669" s="180"/>
      <c r="AG669" s="180"/>
      <c r="AH669" s="180"/>
      <c r="AI669" s="140"/>
      <c r="AJ669" s="180"/>
      <c r="AL669" s="140"/>
      <c r="AM669" s="180"/>
      <c r="AN669" s="180"/>
      <c r="AO669" s="180"/>
      <c r="AP669" s="180"/>
      <c r="AQ669" s="140"/>
      <c r="AR669" s="180"/>
      <c r="AT669" s="140"/>
      <c r="AU669" s="180"/>
      <c r="AV669" s="180"/>
      <c r="AW669" s="180"/>
      <c r="AX669" s="180"/>
      <c r="AY669" s="140"/>
      <c r="AZ669" s="180"/>
    </row>
    <row r="670" spans="22:52" x14ac:dyDescent="0.25">
      <c r="V670" s="140"/>
      <c r="W670" s="180"/>
      <c r="X670" s="180"/>
      <c r="Y670" s="180"/>
      <c r="Z670" s="180"/>
      <c r="AA670" s="140"/>
      <c r="AB670" s="180"/>
      <c r="AD670" s="140"/>
      <c r="AE670" s="180"/>
      <c r="AF670" s="180"/>
      <c r="AG670" s="180"/>
      <c r="AH670" s="180"/>
      <c r="AI670" s="140"/>
      <c r="AJ670" s="180"/>
      <c r="AL670" s="140"/>
      <c r="AM670" s="180"/>
      <c r="AN670" s="180"/>
      <c r="AO670" s="180"/>
      <c r="AP670" s="180"/>
      <c r="AQ670" s="140"/>
      <c r="AR670" s="180"/>
      <c r="AT670" s="140"/>
      <c r="AU670" s="180"/>
      <c r="AV670" s="180"/>
      <c r="AW670" s="180"/>
      <c r="AX670" s="180"/>
      <c r="AY670" s="140"/>
      <c r="AZ670" s="180"/>
    </row>
    <row r="671" spans="22:52" x14ac:dyDescent="0.25">
      <c r="V671" s="140"/>
      <c r="W671" s="180"/>
      <c r="X671" s="180"/>
      <c r="Y671" s="180"/>
      <c r="Z671" s="180"/>
      <c r="AA671" s="140"/>
      <c r="AB671" s="180"/>
      <c r="AD671" s="140"/>
      <c r="AE671" s="180"/>
      <c r="AF671" s="180"/>
      <c r="AG671" s="180"/>
      <c r="AH671" s="180"/>
      <c r="AI671" s="140"/>
      <c r="AJ671" s="180"/>
      <c r="AL671" s="140"/>
      <c r="AM671" s="180"/>
      <c r="AN671" s="180"/>
      <c r="AO671" s="180"/>
      <c r="AP671" s="180"/>
      <c r="AQ671" s="140"/>
      <c r="AR671" s="180"/>
      <c r="AT671" s="140"/>
      <c r="AU671" s="180"/>
      <c r="AV671" s="180"/>
      <c r="AW671" s="180"/>
      <c r="AX671" s="180"/>
      <c r="AY671" s="140"/>
      <c r="AZ671" s="180"/>
    </row>
    <row r="672" spans="22:52" x14ac:dyDescent="0.25">
      <c r="V672" s="140"/>
      <c r="W672" s="180"/>
      <c r="X672" s="180"/>
      <c r="Y672" s="180"/>
      <c r="Z672" s="180"/>
      <c r="AA672" s="140"/>
      <c r="AB672" s="180"/>
      <c r="AD672" s="140"/>
      <c r="AE672" s="180"/>
      <c r="AF672" s="180"/>
      <c r="AG672" s="180"/>
      <c r="AH672" s="180"/>
      <c r="AI672" s="140"/>
      <c r="AJ672" s="180"/>
      <c r="AL672" s="140"/>
      <c r="AM672" s="180"/>
      <c r="AN672" s="180"/>
      <c r="AO672" s="180"/>
      <c r="AP672" s="180"/>
      <c r="AQ672" s="140"/>
      <c r="AR672" s="180"/>
      <c r="AT672" s="140"/>
      <c r="AU672" s="180"/>
      <c r="AV672" s="180"/>
      <c r="AW672" s="180"/>
      <c r="AX672" s="180"/>
      <c r="AY672" s="140"/>
      <c r="AZ672" s="180"/>
    </row>
    <row r="673" spans="22:52" x14ac:dyDescent="0.25">
      <c r="V673" s="140"/>
      <c r="W673" s="180"/>
      <c r="X673" s="180"/>
      <c r="Y673" s="180"/>
      <c r="Z673" s="180"/>
      <c r="AA673" s="140"/>
      <c r="AB673" s="180"/>
      <c r="AD673" s="140"/>
      <c r="AE673" s="180"/>
      <c r="AF673" s="180"/>
      <c r="AG673" s="180"/>
      <c r="AH673" s="180"/>
      <c r="AI673" s="140"/>
      <c r="AJ673" s="180"/>
      <c r="AL673" s="140"/>
      <c r="AM673" s="180"/>
      <c r="AN673" s="180"/>
      <c r="AO673" s="180"/>
      <c r="AP673" s="180"/>
      <c r="AQ673" s="140"/>
      <c r="AR673" s="180"/>
      <c r="AT673" s="140"/>
      <c r="AU673" s="180"/>
      <c r="AV673" s="180"/>
      <c r="AW673" s="180"/>
      <c r="AX673" s="180"/>
      <c r="AY673" s="140"/>
      <c r="AZ673" s="180"/>
    </row>
    <row r="674" spans="22:52" x14ac:dyDescent="0.25">
      <c r="V674" s="140"/>
      <c r="W674" s="180"/>
      <c r="X674" s="180"/>
      <c r="Y674" s="180"/>
      <c r="Z674" s="180"/>
      <c r="AA674" s="140"/>
      <c r="AB674" s="180"/>
      <c r="AD674" s="140"/>
      <c r="AE674" s="180"/>
      <c r="AF674" s="180"/>
      <c r="AG674" s="180"/>
      <c r="AH674" s="180"/>
      <c r="AI674" s="140"/>
      <c r="AJ674" s="180"/>
      <c r="AL674" s="140"/>
      <c r="AM674" s="180"/>
      <c r="AN674" s="180"/>
      <c r="AO674" s="180"/>
      <c r="AP674" s="180"/>
      <c r="AQ674" s="140"/>
      <c r="AR674" s="180"/>
      <c r="AT674" s="140"/>
      <c r="AU674" s="180"/>
      <c r="AV674" s="180"/>
      <c r="AW674" s="180"/>
      <c r="AX674" s="180"/>
      <c r="AY674" s="140"/>
      <c r="AZ674" s="180"/>
    </row>
    <row r="675" spans="22:52" x14ac:dyDescent="0.25">
      <c r="V675" s="140"/>
      <c r="W675" s="180"/>
      <c r="X675" s="180"/>
      <c r="Y675" s="180"/>
      <c r="Z675" s="180"/>
      <c r="AA675" s="140"/>
      <c r="AB675" s="180"/>
      <c r="AD675" s="140"/>
      <c r="AE675" s="180"/>
      <c r="AF675" s="180"/>
      <c r="AG675" s="180"/>
      <c r="AH675" s="180"/>
      <c r="AI675" s="140"/>
      <c r="AJ675" s="180"/>
      <c r="AL675" s="140"/>
      <c r="AM675" s="180"/>
      <c r="AN675" s="180"/>
      <c r="AO675" s="180"/>
      <c r="AP675" s="180"/>
      <c r="AQ675" s="140"/>
      <c r="AR675" s="180"/>
      <c r="AT675" s="140"/>
      <c r="AU675" s="180"/>
      <c r="AV675" s="180"/>
      <c r="AW675" s="180"/>
      <c r="AX675" s="180"/>
      <c r="AY675" s="140"/>
      <c r="AZ675" s="180"/>
    </row>
    <row r="676" spans="22:52" x14ac:dyDescent="0.25">
      <c r="V676" s="140"/>
      <c r="W676" s="180"/>
      <c r="X676" s="180"/>
      <c r="Y676" s="180"/>
      <c r="Z676" s="180"/>
      <c r="AA676" s="140"/>
      <c r="AB676" s="180"/>
      <c r="AD676" s="140"/>
      <c r="AE676" s="180"/>
      <c r="AF676" s="180"/>
      <c r="AG676" s="180"/>
      <c r="AH676" s="180"/>
      <c r="AI676" s="140"/>
      <c r="AJ676" s="180"/>
      <c r="AL676" s="140"/>
      <c r="AM676" s="180"/>
      <c r="AN676" s="180"/>
      <c r="AO676" s="180"/>
      <c r="AP676" s="180"/>
      <c r="AQ676" s="140"/>
      <c r="AR676" s="180"/>
      <c r="AT676" s="140"/>
      <c r="AU676" s="180"/>
      <c r="AV676" s="180"/>
      <c r="AW676" s="180"/>
      <c r="AX676" s="180"/>
      <c r="AY676" s="140"/>
      <c r="AZ676" s="180"/>
    </row>
    <row r="677" spans="22:52" x14ac:dyDescent="0.25">
      <c r="V677" s="140"/>
      <c r="W677" s="180"/>
      <c r="X677" s="180"/>
      <c r="Y677" s="180"/>
      <c r="Z677" s="180"/>
      <c r="AA677" s="140"/>
      <c r="AB677" s="180"/>
      <c r="AD677" s="140"/>
      <c r="AE677" s="180"/>
      <c r="AF677" s="180"/>
      <c r="AG677" s="180"/>
      <c r="AH677" s="180"/>
      <c r="AI677" s="140"/>
      <c r="AJ677" s="180"/>
      <c r="AL677" s="140"/>
      <c r="AM677" s="180"/>
      <c r="AN677" s="180"/>
      <c r="AO677" s="180"/>
      <c r="AP677" s="180"/>
      <c r="AQ677" s="140"/>
      <c r="AR677" s="180"/>
      <c r="AT677" s="140"/>
      <c r="AU677" s="180"/>
      <c r="AV677" s="180"/>
      <c r="AW677" s="180"/>
      <c r="AX677" s="180"/>
      <c r="AY677" s="140"/>
      <c r="AZ677" s="180"/>
    </row>
    <row r="678" spans="22:52" x14ac:dyDescent="0.25">
      <c r="V678" s="140"/>
      <c r="W678" s="180"/>
      <c r="X678" s="180"/>
      <c r="Y678" s="180"/>
      <c r="Z678" s="180"/>
      <c r="AA678" s="140"/>
      <c r="AB678" s="180"/>
      <c r="AD678" s="140"/>
      <c r="AE678" s="180"/>
      <c r="AF678" s="180"/>
      <c r="AG678" s="180"/>
      <c r="AH678" s="180"/>
      <c r="AI678" s="140"/>
      <c r="AJ678" s="180"/>
      <c r="AL678" s="140"/>
      <c r="AM678" s="180"/>
      <c r="AN678" s="180"/>
      <c r="AO678" s="180"/>
      <c r="AP678" s="180"/>
      <c r="AQ678" s="140"/>
      <c r="AR678" s="180"/>
      <c r="AT678" s="140"/>
      <c r="AU678" s="180"/>
      <c r="AV678" s="180"/>
      <c r="AW678" s="180"/>
      <c r="AX678" s="180"/>
      <c r="AY678" s="140"/>
      <c r="AZ678" s="180"/>
    </row>
    <row r="679" spans="22:52" x14ac:dyDescent="0.25">
      <c r="V679" s="140"/>
      <c r="W679" s="180"/>
      <c r="X679" s="180"/>
      <c r="Y679" s="180"/>
      <c r="Z679" s="180"/>
      <c r="AA679" s="140"/>
      <c r="AB679" s="180"/>
      <c r="AD679" s="140"/>
      <c r="AE679" s="180"/>
      <c r="AF679" s="180"/>
      <c r="AG679" s="180"/>
      <c r="AH679" s="180"/>
      <c r="AI679" s="140"/>
      <c r="AJ679" s="180"/>
      <c r="AL679" s="140"/>
      <c r="AM679" s="180"/>
      <c r="AN679" s="180"/>
      <c r="AO679" s="180"/>
      <c r="AP679" s="180"/>
      <c r="AQ679" s="140"/>
      <c r="AR679" s="180"/>
      <c r="AT679" s="140"/>
      <c r="AU679" s="180"/>
      <c r="AV679" s="180"/>
      <c r="AW679" s="180"/>
      <c r="AX679" s="180"/>
      <c r="AY679" s="140"/>
      <c r="AZ679" s="180"/>
    </row>
    <row r="680" spans="22:52" x14ac:dyDescent="0.25">
      <c r="V680" s="140"/>
      <c r="W680" s="180"/>
      <c r="X680" s="180"/>
      <c r="Y680" s="180"/>
      <c r="Z680" s="180"/>
      <c r="AA680" s="140"/>
      <c r="AB680" s="180"/>
      <c r="AD680" s="140"/>
      <c r="AE680" s="180"/>
      <c r="AF680" s="180"/>
      <c r="AG680" s="180"/>
      <c r="AH680" s="180"/>
      <c r="AI680" s="140"/>
      <c r="AJ680" s="180"/>
      <c r="AL680" s="140"/>
      <c r="AM680" s="180"/>
      <c r="AN680" s="180"/>
      <c r="AO680" s="180"/>
      <c r="AP680" s="180"/>
      <c r="AQ680" s="140"/>
      <c r="AR680" s="180"/>
      <c r="AT680" s="140"/>
      <c r="AU680" s="180"/>
      <c r="AV680" s="180"/>
      <c r="AW680" s="180"/>
      <c r="AX680" s="180"/>
      <c r="AY680" s="140"/>
      <c r="AZ680" s="180"/>
    </row>
    <row r="681" spans="22:52" x14ac:dyDescent="0.25">
      <c r="V681" s="140"/>
      <c r="W681" s="180"/>
      <c r="X681" s="180"/>
      <c r="Y681" s="180"/>
      <c r="Z681" s="180"/>
      <c r="AA681" s="140"/>
      <c r="AB681" s="180"/>
      <c r="AD681" s="140"/>
      <c r="AE681" s="180"/>
      <c r="AF681" s="180"/>
      <c r="AG681" s="180"/>
      <c r="AH681" s="180"/>
      <c r="AI681" s="140"/>
      <c r="AJ681" s="180"/>
      <c r="AL681" s="140"/>
      <c r="AM681" s="180"/>
      <c r="AN681" s="180"/>
      <c r="AO681" s="180"/>
      <c r="AP681" s="180"/>
      <c r="AQ681" s="140"/>
      <c r="AR681" s="180"/>
      <c r="AT681" s="140"/>
      <c r="AU681" s="180"/>
      <c r="AV681" s="180"/>
      <c r="AW681" s="180"/>
      <c r="AX681" s="180"/>
      <c r="AY681" s="140"/>
      <c r="AZ681" s="180"/>
    </row>
    <row r="682" spans="22:52" x14ac:dyDescent="0.25">
      <c r="V682" s="140"/>
      <c r="W682" s="180"/>
      <c r="X682" s="180"/>
      <c r="Y682" s="180"/>
      <c r="Z682" s="180"/>
      <c r="AA682" s="140"/>
      <c r="AB682" s="180"/>
      <c r="AD682" s="140"/>
      <c r="AE682" s="180"/>
      <c r="AF682" s="180"/>
      <c r="AG682" s="180"/>
      <c r="AH682" s="180"/>
      <c r="AI682" s="140"/>
      <c r="AJ682" s="180"/>
      <c r="AL682" s="140"/>
      <c r="AM682" s="180"/>
      <c r="AN682" s="180"/>
      <c r="AO682" s="180"/>
      <c r="AP682" s="180"/>
      <c r="AQ682" s="140"/>
      <c r="AR682" s="180"/>
      <c r="AT682" s="140"/>
      <c r="AU682" s="180"/>
      <c r="AV682" s="180"/>
      <c r="AW682" s="180"/>
      <c r="AX682" s="180"/>
      <c r="AY682" s="140"/>
      <c r="AZ682" s="180"/>
    </row>
    <row r="683" spans="22:52" x14ac:dyDescent="0.25">
      <c r="V683" s="140"/>
      <c r="W683" s="180"/>
      <c r="X683" s="180"/>
      <c r="Y683" s="180"/>
      <c r="Z683" s="180"/>
      <c r="AA683" s="140"/>
      <c r="AB683" s="180"/>
      <c r="AD683" s="140"/>
      <c r="AE683" s="180"/>
      <c r="AF683" s="180"/>
      <c r="AG683" s="180"/>
      <c r="AH683" s="180"/>
      <c r="AI683" s="140"/>
      <c r="AJ683" s="180"/>
      <c r="AL683" s="140"/>
      <c r="AM683" s="180"/>
      <c r="AN683" s="180"/>
      <c r="AO683" s="180"/>
      <c r="AP683" s="180"/>
      <c r="AQ683" s="140"/>
      <c r="AR683" s="180"/>
      <c r="AT683" s="140"/>
      <c r="AU683" s="180"/>
      <c r="AV683" s="180"/>
      <c r="AW683" s="180"/>
      <c r="AX683" s="180"/>
      <c r="AY683" s="140"/>
      <c r="AZ683" s="180"/>
    </row>
    <row r="684" spans="22:52" x14ac:dyDescent="0.25">
      <c r="V684" s="140"/>
      <c r="W684" s="180"/>
      <c r="X684" s="180"/>
      <c r="Y684" s="180"/>
      <c r="Z684" s="180"/>
      <c r="AA684" s="140"/>
      <c r="AB684" s="180"/>
      <c r="AD684" s="140"/>
      <c r="AE684" s="180"/>
      <c r="AF684" s="180"/>
      <c r="AG684" s="180"/>
      <c r="AH684" s="180"/>
      <c r="AI684" s="140"/>
      <c r="AJ684" s="180"/>
      <c r="AL684" s="140"/>
      <c r="AM684" s="180"/>
      <c r="AN684" s="180"/>
      <c r="AO684" s="180"/>
      <c r="AP684" s="180"/>
      <c r="AQ684" s="140"/>
      <c r="AR684" s="180"/>
      <c r="AT684" s="140"/>
      <c r="AU684" s="180"/>
      <c r="AV684" s="180"/>
      <c r="AW684" s="180"/>
      <c r="AX684" s="180"/>
      <c r="AY684" s="140"/>
      <c r="AZ684" s="180"/>
    </row>
    <row r="685" spans="22:52" x14ac:dyDescent="0.25">
      <c r="V685" s="140"/>
      <c r="W685" s="180"/>
      <c r="X685" s="180"/>
      <c r="Y685" s="180"/>
      <c r="Z685" s="180"/>
      <c r="AA685" s="140"/>
      <c r="AB685" s="180"/>
      <c r="AD685" s="140"/>
      <c r="AE685" s="180"/>
      <c r="AF685" s="180"/>
      <c r="AG685" s="180"/>
      <c r="AH685" s="180"/>
      <c r="AI685" s="140"/>
      <c r="AJ685" s="180"/>
      <c r="AL685" s="140"/>
      <c r="AM685" s="180"/>
      <c r="AN685" s="180"/>
      <c r="AO685" s="180"/>
      <c r="AP685" s="180"/>
      <c r="AQ685" s="140"/>
      <c r="AR685" s="180"/>
      <c r="AT685" s="140"/>
      <c r="AU685" s="180"/>
      <c r="AV685" s="180"/>
      <c r="AW685" s="180"/>
      <c r="AX685" s="180"/>
      <c r="AY685" s="140"/>
      <c r="AZ685" s="180"/>
    </row>
    <row r="686" spans="22:52" x14ac:dyDescent="0.25">
      <c r="V686" s="140"/>
      <c r="W686" s="180"/>
      <c r="X686" s="180"/>
      <c r="Y686" s="180"/>
      <c r="Z686" s="180"/>
      <c r="AA686" s="140"/>
      <c r="AB686" s="180"/>
      <c r="AD686" s="140"/>
      <c r="AE686" s="180"/>
      <c r="AF686" s="180"/>
      <c r="AG686" s="180"/>
      <c r="AH686" s="180"/>
      <c r="AI686" s="140"/>
      <c r="AJ686" s="180"/>
      <c r="AL686" s="140"/>
      <c r="AM686" s="180"/>
      <c r="AN686" s="180"/>
      <c r="AO686" s="180"/>
      <c r="AP686" s="180"/>
      <c r="AQ686" s="140"/>
      <c r="AR686" s="180"/>
      <c r="AT686" s="140"/>
      <c r="AU686" s="180"/>
      <c r="AV686" s="180"/>
      <c r="AW686" s="180"/>
      <c r="AX686" s="180"/>
      <c r="AY686" s="140"/>
      <c r="AZ686" s="180"/>
    </row>
    <row r="687" spans="22:52" x14ac:dyDescent="0.25">
      <c r="V687" s="140"/>
      <c r="W687" s="180"/>
      <c r="X687" s="180"/>
      <c r="Y687" s="180"/>
      <c r="Z687" s="180"/>
      <c r="AA687" s="140"/>
      <c r="AB687" s="180"/>
      <c r="AD687" s="140"/>
      <c r="AE687" s="180"/>
      <c r="AF687" s="180"/>
      <c r="AG687" s="180"/>
      <c r="AH687" s="180"/>
      <c r="AI687" s="140"/>
      <c r="AJ687" s="180"/>
      <c r="AL687" s="140"/>
      <c r="AM687" s="180"/>
      <c r="AN687" s="180"/>
      <c r="AO687" s="180"/>
      <c r="AP687" s="180"/>
      <c r="AQ687" s="140"/>
      <c r="AR687" s="180"/>
      <c r="AT687" s="140"/>
      <c r="AU687" s="180"/>
      <c r="AV687" s="180"/>
      <c r="AW687" s="180"/>
      <c r="AX687" s="180"/>
      <c r="AY687" s="140"/>
      <c r="AZ687" s="180"/>
    </row>
    <row r="688" spans="22:52" x14ac:dyDescent="0.25">
      <c r="V688" s="140"/>
      <c r="W688" s="180"/>
      <c r="X688" s="180"/>
      <c r="Y688" s="180"/>
      <c r="Z688" s="180"/>
      <c r="AA688" s="140"/>
      <c r="AB688" s="180"/>
      <c r="AD688" s="140"/>
      <c r="AE688" s="180"/>
      <c r="AF688" s="180"/>
      <c r="AG688" s="180"/>
      <c r="AH688" s="180"/>
      <c r="AI688" s="140"/>
      <c r="AJ688" s="180"/>
      <c r="AL688" s="140"/>
      <c r="AM688" s="180"/>
      <c r="AN688" s="180"/>
      <c r="AO688" s="180"/>
      <c r="AP688" s="180"/>
      <c r="AQ688" s="140"/>
      <c r="AR688" s="180"/>
      <c r="AT688" s="140"/>
      <c r="AU688" s="180"/>
      <c r="AV688" s="180"/>
      <c r="AW688" s="180"/>
      <c r="AX688" s="180"/>
      <c r="AY688" s="140"/>
      <c r="AZ688" s="180"/>
    </row>
    <row r="689" spans="22:52" x14ac:dyDescent="0.25">
      <c r="V689" s="140"/>
      <c r="W689" s="180"/>
      <c r="X689" s="180"/>
      <c r="Y689" s="180"/>
      <c r="Z689" s="180"/>
      <c r="AA689" s="140"/>
      <c r="AB689" s="180"/>
      <c r="AD689" s="140"/>
      <c r="AE689" s="180"/>
      <c r="AF689" s="180"/>
      <c r="AG689" s="180"/>
      <c r="AH689" s="180"/>
      <c r="AI689" s="140"/>
      <c r="AJ689" s="180"/>
      <c r="AL689" s="140"/>
      <c r="AM689" s="180"/>
      <c r="AN689" s="180"/>
      <c r="AO689" s="180"/>
      <c r="AP689" s="180"/>
      <c r="AQ689" s="140"/>
      <c r="AR689" s="180"/>
      <c r="AT689" s="140"/>
      <c r="AU689" s="180"/>
      <c r="AV689" s="180"/>
      <c r="AW689" s="180"/>
      <c r="AX689" s="180"/>
      <c r="AY689" s="140"/>
      <c r="AZ689" s="180"/>
    </row>
    <row r="690" spans="22:52" x14ac:dyDescent="0.25">
      <c r="V690" s="140"/>
      <c r="W690" s="180"/>
      <c r="X690" s="180"/>
      <c r="Y690" s="180"/>
      <c r="Z690" s="180"/>
      <c r="AA690" s="140"/>
      <c r="AB690" s="180"/>
      <c r="AD690" s="140"/>
      <c r="AE690" s="180"/>
      <c r="AF690" s="180"/>
      <c r="AG690" s="180"/>
      <c r="AH690" s="180"/>
      <c r="AI690" s="140"/>
      <c r="AJ690" s="180"/>
      <c r="AL690" s="140"/>
      <c r="AM690" s="180"/>
      <c r="AN690" s="180"/>
      <c r="AO690" s="180"/>
      <c r="AP690" s="180"/>
      <c r="AQ690" s="140"/>
      <c r="AR690" s="180"/>
      <c r="AT690" s="140"/>
      <c r="AU690" s="180"/>
      <c r="AV690" s="180"/>
      <c r="AW690" s="180"/>
      <c r="AX690" s="180"/>
      <c r="AY690" s="140"/>
      <c r="AZ690" s="180"/>
    </row>
    <row r="691" spans="22:52" x14ac:dyDescent="0.25">
      <c r="V691" s="140"/>
      <c r="W691" s="180"/>
      <c r="X691" s="180"/>
      <c r="Y691" s="180"/>
      <c r="Z691" s="180"/>
      <c r="AA691" s="140"/>
      <c r="AB691" s="180"/>
      <c r="AD691" s="140"/>
      <c r="AE691" s="180"/>
      <c r="AF691" s="180"/>
      <c r="AG691" s="180"/>
      <c r="AH691" s="180"/>
      <c r="AI691" s="140"/>
      <c r="AJ691" s="180"/>
      <c r="AL691" s="140"/>
      <c r="AM691" s="180"/>
      <c r="AN691" s="180"/>
      <c r="AO691" s="180"/>
      <c r="AP691" s="180"/>
      <c r="AQ691" s="140"/>
      <c r="AR691" s="180"/>
      <c r="AT691" s="140"/>
      <c r="AU691" s="180"/>
      <c r="AV691" s="180"/>
      <c r="AW691" s="180"/>
      <c r="AX691" s="180"/>
      <c r="AY691" s="140"/>
      <c r="AZ691" s="180"/>
    </row>
    <row r="692" spans="22:52" x14ac:dyDescent="0.25">
      <c r="V692" s="140"/>
      <c r="W692" s="180"/>
      <c r="X692" s="180"/>
      <c r="Y692" s="180"/>
      <c r="Z692" s="180"/>
      <c r="AA692" s="140"/>
      <c r="AB692" s="180"/>
      <c r="AD692" s="140"/>
      <c r="AE692" s="180"/>
      <c r="AF692" s="180"/>
      <c r="AG692" s="180"/>
      <c r="AH692" s="180"/>
      <c r="AI692" s="140"/>
      <c r="AJ692" s="180"/>
      <c r="AL692" s="140"/>
      <c r="AM692" s="180"/>
      <c r="AN692" s="180"/>
      <c r="AO692" s="180"/>
      <c r="AP692" s="180"/>
      <c r="AQ692" s="140"/>
      <c r="AR692" s="180"/>
      <c r="AT692" s="140"/>
      <c r="AU692" s="180"/>
      <c r="AV692" s="180"/>
      <c r="AW692" s="180"/>
      <c r="AX692" s="180"/>
      <c r="AY692" s="140"/>
      <c r="AZ692" s="180"/>
    </row>
    <row r="693" spans="22:52" x14ac:dyDescent="0.25">
      <c r="V693" s="140"/>
      <c r="W693" s="180"/>
      <c r="X693" s="180"/>
      <c r="Y693" s="180"/>
      <c r="Z693" s="180"/>
      <c r="AA693" s="140"/>
      <c r="AB693" s="180"/>
      <c r="AD693" s="140"/>
      <c r="AE693" s="180"/>
      <c r="AF693" s="180"/>
      <c r="AG693" s="180"/>
      <c r="AH693" s="180"/>
      <c r="AI693" s="140"/>
      <c r="AJ693" s="180"/>
      <c r="AL693" s="140"/>
      <c r="AM693" s="180"/>
      <c r="AN693" s="180"/>
      <c r="AO693" s="180"/>
      <c r="AP693" s="180"/>
      <c r="AQ693" s="140"/>
      <c r="AR693" s="180"/>
      <c r="AT693" s="140"/>
      <c r="AU693" s="180"/>
      <c r="AV693" s="180"/>
      <c r="AW693" s="180"/>
      <c r="AX693" s="180"/>
      <c r="AY693" s="140"/>
      <c r="AZ693" s="180"/>
    </row>
    <row r="694" spans="22:52" x14ac:dyDescent="0.25">
      <c r="V694" s="140"/>
      <c r="W694" s="180"/>
      <c r="X694" s="180"/>
      <c r="Y694" s="180"/>
      <c r="Z694" s="180"/>
      <c r="AA694" s="140"/>
      <c r="AB694" s="180"/>
      <c r="AD694" s="140"/>
      <c r="AE694" s="180"/>
      <c r="AF694" s="180"/>
      <c r="AG694" s="180"/>
      <c r="AH694" s="180"/>
      <c r="AI694" s="140"/>
      <c r="AJ694" s="180"/>
      <c r="AL694" s="140"/>
      <c r="AM694" s="180"/>
      <c r="AN694" s="180"/>
      <c r="AO694" s="180"/>
      <c r="AP694" s="180"/>
      <c r="AQ694" s="140"/>
      <c r="AR694" s="180"/>
      <c r="AT694" s="140"/>
      <c r="AU694" s="180"/>
      <c r="AV694" s="180"/>
      <c r="AW694" s="180"/>
      <c r="AX694" s="180"/>
      <c r="AY694" s="140"/>
      <c r="AZ694" s="180"/>
    </row>
    <row r="695" spans="22:52" x14ac:dyDescent="0.25">
      <c r="V695" s="140"/>
      <c r="W695" s="180"/>
      <c r="X695" s="180"/>
      <c r="Y695" s="180"/>
      <c r="Z695" s="180"/>
      <c r="AA695" s="140"/>
      <c r="AB695" s="180"/>
      <c r="AD695" s="140"/>
      <c r="AE695" s="180"/>
      <c r="AF695" s="180"/>
      <c r="AG695" s="180"/>
      <c r="AH695" s="180"/>
      <c r="AI695" s="140"/>
      <c r="AJ695" s="180"/>
      <c r="AL695" s="140"/>
      <c r="AM695" s="180"/>
      <c r="AN695" s="180"/>
      <c r="AO695" s="180"/>
      <c r="AP695" s="180"/>
      <c r="AQ695" s="140"/>
      <c r="AR695" s="180"/>
      <c r="AT695" s="140"/>
      <c r="AU695" s="180"/>
      <c r="AV695" s="180"/>
      <c r="AW695" s="180"/>
      <c r="AX695" s="180"/>
      <c r="AY695" s="140"/>
      <c r="AZ695" s="180"/>
    </row>
    <row r="696" spans="22:52" x14ac:dyDescent="0.25">
      <c r="V696" s="140"/>
      <c r="W696" s="180"/>
      <c r="X696" s="180"/>
      <c r="Y696" s="180"/>
      <c r="Z696" s="180"/>
      <c r="AA696" s="140"/>
      <c r="AB696" s="180"/>
      <c r="AD696" s="140"/>
      <c r="AE696" s="180"/>
      <c r="AF696" s="180"/>
      <c r="AG696" s="180"/>
      <c r="AH696" s="180"/>
      <c r="AI696" s="140"/>
      <c r="AJ696" s="180"/>
      <c r="AL696" s="140"/>
      <c r="AM696" s="180"/>
      <c r="AN696" s="180"/>
      <c r="AO696" s="180"/>
      <c r="AP696" s="180"/>
      <c r="AQ696" s="140"/>
      <c r="AR696" s="180"/>
      <c r="AT696" s="140"/>
      <c r="AU696" s="180"/>
      <c r="AV696" s="180"/>
      <c r="AW696" s="180"/>
      <c r="AX696" s="180"/>
      <c r="AY696" s="140"/>
      <c r="AZ696" s="180"/>
    </row>
    <row r="697" spans="22:52" x14ac:dyDescent="0.25">
      <c r="V697" s="140"/>
      <c r="W697" s="180"/>
      <c r="X697" s="180"/>
      <c r="Y697" s="180"/>
      <c r="Z697" s="180"/>
      <c r="AA697" s="140"/>
      <c r="AB697" s="180"/>
      <c r="AD697" s="140"/>
      <c r="AE697" s="180"/>
      <c r="AF697" s="180"/>
      <c r="AG697" s="180"/>
      <c r="AH697" s="180"/>
      <c r="AI697" s="140"/>
      <c r="AJ697" s="180"/>
      <c r="AL697" s="140"/>
      <c r="AM697" s="180"/>
      <c r="AN697" s="180"/>
      <c r="AO697" s="180"/>
      <c r="AP697" s="180"/>
      <c r="AQ697" s="140"/>
      <c r="AR697" s="180"/>
      <c r="AT697" s="140"/>
      <c r="AU697" s="180"/>
      <c r="AV697" s="180"/>
      <c r="AW697" s="180"/>
      <c r="AX697" s="180"/>
      <c r="AY697" s="140"/>
      <c r="AZ697" s="180"/>
    </row>
    <row r="698" spans="22:52" x14ac:dyDescent="0.25">
      <c r="V698" s="140"/>
      <c r="W698" s="180"/>
      <c r="X698" s="180"/>
      <c r="Y698" s="180"/>
      <c r="Z698" s="180"/>
      <c r="AA698" s="140"/>
      <c r="AB698" s="180"/>
      <c r="AD698" s="140"/>
      <c r="AE698" s="180"/>
      <c r="AF698" s="180"/>
      <c r="AG698" s="180"/>
      <c r="AH698" s="180"/>
      <c r="AI698" s="140"/>
      <c r="AJ698" s="180"/>
      <c r="AL698" s="140"/>
      <c r="AM698" s="180"/>
      <c r="AN698" s="180"/>
      <c r="AO698" s="180"/>
      <c r="AP698" s="180"/>
      <c r="AQ698" s="140"/>
      <c r="AR698" s="180"/>
      <c r="AT698" s="140"/>
      <c r="AU698" s="180"/>
      <c r="AV698" s="180"/>
      <c r="AW698" s="180"/>
      <c r="AX698" s="180"/>
      <c r="AY698" s="140"/>
      <c r="AZ698" s="180"/>
    </row>
    <row r="699" spans="22:52" x14ac:dyDescent="0.25">
      <c r="V699" s="140"/>
      <c r="W699" s="180"/>
      <c r="X699" s="180"/>
      <c r="Y699" s="180"/>
      <c r="Z699" s="180"/>
      <c r="AA699" s="140"/>
      <c r="AB699" s="180"/>
      <c r="AD699" s="140"/>
      <c r="AE699" s="180"/>
      <c r="AF699" s="180"/>
      <c r="AG699" s="180"/>
      <c r="AH699" s="180"/>
      <c r="AI699" s="140"/>
      <c r="AJ699" s="180"/>
      <c r="AL699" s="140"/>
      <c r="AM699" s="180"/>
      <c r="AN699" s="180"/>
      <c r="AO699" s="180"/>
      <c r="AP699" s="180"/>
      <c r="AQ699" s="140"/>
      <c r="AR699" s="180"/>
      <c r="AT699" s="140"/>
      <c r="AU699" s="180"/>
      <c r="AV699" s="180"/>
      <c r="AW699" s="180"/>
      <c r="AX699" s="180"/>
      <c r="AY699" s="140"/>
      <c r="AZ699" s="180"/>
    </row>
    <row r="700" spans="22:52" x14ac:dyDescent="0.25">
      <c r="V700" s="140"/>
      <c r="W700" s="180"/>
      <c r="X700" s="180"/>
      <c r="Y700" s="180"/>
      <c r="Z700" s="180"/>
      <c r="AA700" s="140"/>
      <c r="AB700" s="180"/>
      <c r="AD700" s="140"/>
      <c r="AE700" s="180"/>
      <c r="AF700" s="180"/>
      <c r="AG700" s="180"/>
      <c r="AH700" s="180"/>
      <c r="AI700" s="140"/>
      <c r="AJ700" s="180"/>
      <c r="AL700" s="140"/>
      <c r="AM700" s="180"/>
      <c r="AN700" s="180"/>
      <c r="AO700" s="180"/>
      <c r="AP700" s="180"/>
      <c r="AQ700" s="140"/>
      <c r="AR700" s="180"/>
      <c r="AT700" s="140"/>
      <c r="AU700" s="180"/>
      <c r="AV700" s="180"/>
      <c r="AW700" s="180"/>
      <c r="AX700" s="180"/>
      <c r="AY700" s="140"/>
      <c r="AZ700" s="180"/>
    </row>
    <row r="701" spans="22:52" x14ac:dyDescent="0.25">
      <c r="V701" s="140"/>
      <c r="W701" s="180"/>
      <c r="X701" s="180"/>
      <c r="Y701" s="180"/>
      <c r="Z701" s="180"/>
      <c r="AA701" s="140"/>
      <c r="AB701" s="180"/>
      <c r="AD701" s="140"/>
      <c r="AE701" s="180"/>
      <c r="AF701" s="180"/>
      <c r="AG701" s="180"/>
      <c r="AH701" s="180"/>
      <c r="AI701" s="140"/>
      <c r="AJ701" s="180"/>
      <c r="AL701" s="140"/>
      <c r="AM701" s="180"/>
      <c r="AN701" s="180"/>
      <c r="AO701" s="180"/>
      <c r="AP701" s="180"/>
      <c r="AQ701" s="140"/>
      <c r="AR701" s="180"/>
      <c r="AT701" s="140"/>
      <c r="AU701" s="180"/>
      <c r="AV701" s="180"/>
      <c r="AW701" s="180"/>
      <c r="AX701" s="180"/>
      <c r="AY701" s="140"/>
      <c r="AZ701" s="180"/>
    </row>
    <row r="702" spans="22:52" x14ac:dyDescent="0.25">
      <c r="V702" s="140"/>
      <c r="W702" s="180"/>
      <c r="X702" s="180"/>
      <c r="Y702" s="180"/>
      <c r="Z702" s="180"/>
      <c r="AA702" s="140"/>
      <c r="AB702" s="180"/>
      <c r="AD702" s="140"/>
      <c r="AE702" s="180"/>
      <c r="AF702" s="180"/>
      <c r="AG702" s="180"/>
      <c r="AH702" s="180"/>
      <c r="AI702" s="140"/>
      <c r="AJ702" s="180"/>
      <c r="AL702" s="140"/>
      <c r="AM702" s="180"/>
      <c r="AN702" s="180"/>
      <c r="AO702" s="180"/>
      <c r="AP702" s="180"/>
      <c r="AQ702" s="140"/>
      <c r="AR702" s="180"/>
      <c r="AT702" s="140"/>
      <c r="AU702" s="180"/>
      <c r="AV702" s="180"/>
      <c r="AW702" s="180"/>
      <c r="AX702" s="180"/>
      <c r="AY702" s="140"/>
      <c r="AZ702" s="180"/>
    </row>
    <row r="703" spans="22:52" x14ac:dyDescent="0.25">
      <c r="V703" s="140"/>
      <c r="W703" s="180"/>
      <c r="X703" s="180"/>
      <c r="Y703" s="180"/>
      <c r="Z703" s="180"/>
      <c r="AA703" s="140"/>
      <c r="AB703" s="180"/>
      <c r="AD703" s="140"/>
      <c r="AE703" s="180"/>
      <c r="AF703" s="180"/>
      <c r="AG703" s="180"/>
      <c r="AH703" s="180"/>
      <c r="AI703" s="140"/>
      <c r="AJ703" s="180"/>
      <c r="AL703" s="140"/>
      <c r="AM703" s="180"/>
      <c r="AN703" s="180"/>
      <c r="AO703" s="180"/>
      <c r="AP703" s="180"/>
      <c r="AQ703" s="140"/>
      <c r="AR703" s="180"/>
      <c r="AT703" s="140"/>
      <c r="AU703" s="180"/>
      <c r="AV703" s="180"/>
      <c r="AW703" s="180"/>
      <c r="AX703" s="180"/>
      <c r="AY703" s="140"/>
      <c r="AZ703" s="180"/>
    </row>
    <row r="704" spans="22:52" x14ac:dyDescent="0.25">
      <c r="V704" s="140"/>
      <c r="W704" s="180"/>
      <c r="X704" s="180"/>
      <c r="Y704" s="180"/>
      <c r="Z704" s="180"/>
      <c r="AA704" s="140"/>
      <c r="AB704" s="180"/>
      <c r="AD704" s="140"/>
      <c r="AE704" s="180"/>
      <c r="AF704" s="180"/>
      <c r="AG704" s="180"/>
      <c r="AH704" s="180"/>
      <c r="AI704" s="140"/>
      <c r="AJ704" s="180"/>
      <c r="AL704" s="140"/>
      <c r="AM704" s="180"/>
      <c r="AN704" s="180"/>
      <c r="AO704" s="180"/>
      <c r="AP704" s="180"/>
      <c r="AQ704" s="140"/>
      <c r="AR704" s="180"/>
      <c r="AT704" s="140"/>
      <c r="AU704" s="180"/>
      <c r="AV704" s="180"/>
      <c r="AW704" s="180"/>
      <c r="AX704" s="180"/>
      <c r="AY704" s="140"/>
      <c r="AZ704" s="180"/>
    </row>
    <row r="705" spans="22:52" x14ac:dyDescent="0.25">
      <c r="V705" s="140"/>
      <c r="W705" s="180"/>
      <c r="X705" s="180"/>
      <c r="Y705" s="180"/>
      <c r="Z705" s="180"/>
      <c r="AA705" s="140"/>
      <c r="AB705" s="180"/>
      <c r="AD705" s="140"/>
      <c r="AE705" s="180"/>
      <c r="AF705" s="180"/>
      <c r="AG705" s="180"/>
      <c r="AH705" s="180"/>
      <c r="AI705" s="140"/>
      <c r="AJ705" s="180"/>
      <c r="AL705" s="140"/>
      <c r="AM705" s="180"/>
      <c r="AN705" s="180"/>
      <c r="AO705" s="180"/>
      <c r="AP705" s="180"/>
      <c r="AQ705" s="140"/>
      <c r="AR705" s="180"/>
      <c r="AT705" s="140"/>
      <c r="AU705" s="180"/>
      <c r="AV705" s="180"/>
      <c r="AW705" s="180"/>
      <c r="AX705" s="180"/>
      <c r="AY705" s="140"/>
      <c r="AZ705" s="180"/>
    </row>
    <row r="706" spans="22:52" x14ac:dyDescent="0.25">
      <c r="V706" s="140"/>
      <c r="W706" s="180"/>
      <c r="X706" s="180"/>
      <c r="Y706" s="180"/>
      <c r="Z706" s="180"/>
      <c r="AA706" s="140"/>
      <c r="AB706" s="180"/>
      <c r="AD706" s="140"/>
      <c r="AE706" s="180"/>
      <c r="AF706" s="180"/>
      <c r="AG706" s="180"/>
      <c r="AH706" s="180"/>
      <c r="AI706" s="140"/>
      <c r="AJ706" s="180"/>
      <c r="AL706" s="140"/>
      <c r="AM706" s="180"/>
      <c r="AN706" s="180"/>
      <c r="AO706" s="180"/>
      <c r="AP706" s="180"/>
      <c r="AQ706" s="140"/>
      <c r="AR706" s="180"/>
      <c r="AT706" s="140"/>
      <c r="AU706" s="180"/>
      <c r="AV706" s="180"/>
      <c r="AW706" s="180"/>
      <c r="AX706" s="180"/>
      <c r="AY706" s="140"/>
      <c r="AZ706" s="180"/>
    </row>
    <row r="707" spans="22:52" x14ac:dyDescent="0.25">
      <c r="V707" s="140"/>
      <c r="W707" s="180"/>
      <c r="X707" s="180"/>
      <c r="Y707" s="180"/>
      <c r="Z707" s="180"/>
      <c r="AA707" s="140"/>
      <c r="AB707" s="180"/>
      <c r="AD707" s="140"/>
      <c r="AE707" s="180"/>
      <c r="AF707" s="180"/>
      <c r="AG707" s="180"/>
      <c r="AH707" s="180"/>
      <c r="AI707" s="140"/>
      <c r="AJ707" s="180"/>
      <c r="AL707" s="140"/>
      <c r="AM707" s="180"/>
      <c r="AN707" s="180"/>
      <c r="AO707" s="180"/>
      <c r="AP707" s="180"/>
      <c r="AQ707" s="140"/>
      <c r="AR707" s="180"/>
      <c r="AT707" s="140"/>
      <c r="AU707" s="180"/>
      <c r="AV707" s="180"/>
      <c r="AW707" s="180"/>
      <c r="AX707" s="180"/>
      <c r="AY707" s="140"/>
      <c r="AZ707" s="180"/>
    </row>
    <row r="708" spans="22:52" x14ac:dyDescent="0.25">
      <c r="V708" s="140"/>
      <c r="W708" s="180"/>
      <c r="X708" s="180"/>
      <c r="Y708" s="180"/>
      <c r="Z708" s="180"/>
      <c r="AA708" s="140"/>
      <c r="AB708" s="180"/>
      <c r="AD708" s="140"/>
      <c r="AE708" s="180"/>
      <c r="AF708" s="180"/>
      <c r="AG708" s="180"/>
      <c r="AH708" s="180"/>
      <c r="AI708" s="140"/>
      <c r="AJ708" s="180"/>
      <c r="AL708" s="140"/>
      <c r="AM708" s="180"/>
      <c r="AN708" s="180"/>
      <c r="AO708" s="180"/>
      <c r="AP708" s="180"/>
      <c r="AQ708" s="140"/>
      <c r="AR708" s="180"/>
      <c r="AT708" s="140"/>
      <c r="AU708" s="180"/>
      <c r="AV708" s="180"/>
      <c r="AW708" s="180"/>
      <c r="AX708" s="180"/>
      <c r="AY708" s="140"/>
      <c r="AZ708" s="180"/>
    </row>
    <row r="709" spans="22:52" x14ac:dyDescent="0.25">
      <c r="V709" s="140"/>
      <c r="W709" s="180"/>
      <c r="X709" s="180"/>
      <c r="Y709" s="180"/>
      <c r="Z709" s="180"/>
      <c r="AA709" s="140"/>
      <c r="AB709" s="180"/>
      <c r="AD709" s="140"/>
      <c r="AE709" s="180"/>
      <c r="AF709" s="180"/>
      <c r="AG709" s="180"/>
      <c r="AH709" s="180"/>
      <c r="AI709" s="140"/>
      <c r="AJ709" s="180"/>
      <c r="AL709" s="140"/>
      <c r="AM709" s="180"/>
      <c r="AN709" s="180"/>
      <c r="AO709" s="180"/>
      <c r="AP709" s="180"/>
      <c r="AQ709" s="140"/>
      <c r="AR709" s="180"/>
      <c r="AT709" s="140"/>
      <c r="AU709" s="180"/>
      <c r="AV709" s="180"/>
      <c r="AW709" s="180"/>
      <c r="AX709" s="180"/>
      <c r="AY709" s="140"/>
      <c r="AZ709" s="180"/>
    </row>
    <row r="710" spans="22:52" x14ac:dyDescent="0.25">
      <c r="V710" s="140"/>
      <c r="W710" s="180"/>
      <c r="X710" s="180"/>
      <c r="Y710" s="180"/>
      <c r="Z710" s="180"/>
      <c r="AA710" s="140"/>
      <c r="AB710" s="180"/>
      <c r="AD710" s="140"/>
      <c r="AE710" s="180"/>
      <c r="AF710" s="180"/>
      <c r="AG710" s="180"/>
      <c r="AH710" s="180"/>
      <c r="AI710" s="140"/>
      <c r="AJ710" s="180"/>
      <c r="AL710" s="140"/>
      <c r="AM710" s="180"/>
      <c r="AN710" s="180"/>
      <c r="AO710" s="180"/>
      <c r="AP710" s="180"/>
      <c r="AQ710" s="140"/>
      <c r="AR710" s="180"/>
      <c r="AT710" s="140"/>
      <c r="AU710" s="180"/>
      <c r="AV710" s="180"/>
      <c r="AW710" s="180"/>
      <c r="AX710" s="180"/>
      <c r="AY710" s="140"/>
      <c r="AZ710" s="180"/>
    </row>
    <row r="711" spans="22:52" x14ac:dyDescent="0.25">
      <c r="V711" s="140"/>
      <c r="W711" s="180"/>
      <c r="X711" s="180"/>
      <c r="Y711" s="180"/>
      <c r="Z711" s="180"/>
      <c r="AA711" s="140"/>
      <c r="AB711" s="180"/>
      <c r="AD711" s="140"/>
      <c r="AE711" s="180"/>
      <c r="AF711" s="180"/>
      <c r="AG711" s="180"/>
      <c r="AH711" s="180"/>
      <c r="AI711" s="140"/>
      <c r="AJ711" s="180"/>
      <c r="AL711" s="140"/>
      <c r="AM711" s="180"/>
      <c r="AN711" s="180"/>
      <c r="AO711" s="180"/>
      <c r="AP711" s="180"/>
      <c r="AQ711" s="140"/>
      <c r="AR711" s="180"/>
      <c r="AT711" s="140"/>
      <c r="AU711" s="180"/>
      <c r="AV711" s="180"/>
      <c r="AW711" s="180"/>
      <c r="AX711" s="180"/>
      <c r="AY711" s="140"/>
      <c r="AZ711" s="180"/>
    </row>
    <row r="712" spans="22:52" x14ac:dyDescent="0.25">
      <c r="V712" s="140"/>
      <c r="W712" s="180"/>
      <c r="X712" s="180"/>
      <c r="Y712" s="180"/>
      <c r="Z712" s="180"/>
      <c r="AA712" s="140"/>
      <c r="AB712" s="180"/>
      <c r="AD712" s="140"/>
      <c r="AE712" s="180"/>
      <c r="AF712" s="180"/>
      <c r="AG712" s="180"/>
      <c r="AH712" s="180"/>
      <c r="AI712" s="140"/>
      <c r="AJ712" s="180"/>
      <c r="AL712" s="140"/>
      <c r="AM712" s="180"/>
      <c r="AN712" s="180"/>
      <c r="AO712" s="180"/>
      <c r="AP712" s="180"/>
      <c r="AQ712" s="140"/>
      <c r="AR712" s="180"/>
      <c r="AT712" s="140"/>
      <c r="AU712" s="180"/>
      <c r="AV712" s="180"/>
      <c r="AW712" s="180"/>
      <c r="AX712" s="180"/>
      <c r="AY712" s="140"/>
      <c r="AZ712" s="180"/>
    </row>
    <row r="713" spans="22:52" x14ac:dyDescent="0.25">
      <c r="V713" s="140"/>
      <c r="W713" s="180"/>
      <c r="X713" s="180"/>
      <c r="Y713" s="180"/>
      <c r="Z713" s="180"/>
      <c r="AA713" s="140"/>
      <c r="AB713" s="180"/>
      <c r="AD713" s="140"/>
      <c r="AE713" s="180"/>
      <c r="AF713" s="180"/>
      <c r="AG713" s="180"/>
      <c r="AH713" s="180"/>
      <c r="AI713" s="140"/>
      <c r="AJ713" s="180"/>
      <c r="AL713" s="140"/>
      <c r="AM713" s="180"/>
      <c r="AN713" s="180"/>
      <c r="AO713" s="180"/>
      <c r="AP713" s="180"/>
      <c r="AQ713" s="140"/>
      <c r="AR713" s="180"/>
      <c r="AT713" s="140"/>
      <c r="AU713" s="180"/>
      <c r="AV713" s="180"/>
      <c r="AW713" s="180"/>
      <c r="AX713" s="180"/>
      <c r="AY713" s="140"/>
      <c r="AZ713" s="180"/>
    </row>
    <row r="714" spans="22:52" x14ac:dyDescent="0.25">
      <c r="V714" s="140"/>
      <c r="W714" s="180"/>
      <c r="X714" s="180"/>
      <c r="Y714" s="180"/>
      <c r="Z714" s="180"/>
      <c r="AA714" s="140"/>
      <c r="AB714" s="180"/>
      <c r="AD714" s="140"/>
      <c r="AE714" s="180"/>
      <c r="AF714" s="180"/>
      <c r="AG714" s="180"/>
      <c r="AH714" s="180"/>
      <c r="AI714" s="140"/>
      <c r="AJ714" s="180"/>
      <c r="AL714" s="140"/>
      <c r="AM714" s="180"/>
      <c r="AN714" s="180"/>
      <c r="AO714" s="180"/>
      <c r="AP714" s="180"/>
      <c r="AQ714" s="140"/>
      <c r="AR714" s="180"/>
      <c r="AT714" s="140"/>
      <c r="AU714" s="180"/>
      <c r="AV714" s="180"/>
      <c r="AW714" s="180"/>
      <c r="AX714" s="180"/>
      <c r="AY714" s="140"/>
      <c r="AZ714" s="180"/>
    </row>
    <row r="715" spans="22:52" x14ac:dyDescent="0.25">
      <c r="V715" s="140"/>
      <c r="W715" s="180"/>
      <c r="X715" s="180"/>
      <c r="Y715" s="180"/>
      <c r="Z715" s="180"/>
      <c r="AA715" s="140"/>
      <c r="AB715" s="180"/>
      <c r="AD715" s="140"/>
      <c r="AE715" s="180"/>
      <c r="AF715" s="180"/>
      <c r="AG715" s="180"/>
      <c r="AH715" s="180"/>
      <c r="AI715" s="140"/>
      <c r="AJ715" s="180"/>
      <c r="AL715" s="140"/>
      <c r="AM715" s="180"/>
      <c r="AN715" s="180"/>
      <c r="AO715" s="180"/>
      <c r="AP715" s="180"/>
      <c r="AQ715" s="140"/>
      <c r="AR715" s="180"/>
      <c r="AT715" s="140"/>
      <c r="AU715" s="180"/>
      <c r="AV715" s="180"/>
      <c r="AW715" s="180"/>
      <c r="AX715" s="180"/>
      <c r="AY715" s="140"/>
      <c r="AZ715" s="180"/>
    </row>
    <row r="716" spans="22:52" x14ac:dyDescent="0.25">
      <c r="V716" s="140"/>
      <c r="W716" s="180"/>
      <c r="X716" s="180"/>
      <c r="Y716" s="180"/>
      <c r="Z716" s="180"/>
      <c r="AA716" s="140"/>
      <c r="AB716" s="180"/>
      <c r="AD716" s="140"/>
      <c r="AE716" s="180"/>
      <c r="AF716" s="180"/>
      <c r="AG716" s="180"/>
      <c r="AH716" s="180"/>
      <c r="AI716" s="140"/>
      <c r="AJ716" s="180"/>
      <c r="AL716" s="140"/>
      <c r="AM716" s="180"/>
      <c r="AN716" s="180"/>
      <c r="AO716" s="180"/>
      <c r="AP716" s="180"/>
      <c r="AQ716" s="140"/>
      <c r="AR716" s="180"/>
      <c r="AT716" s="140"/>
      <c r="AU716" s="180"/>
      <c r="AV716" s="180"/>
      <c r="AW716" s="180"/>
      <c r="AX716" s="180"/>
      <c r="AY716" s="140"/>
      <c r="AZ716" s="180"/>
    </row>
    <row r="717" spans="22:52" x14ac:dyDescent="0.25">
      <c r="V717" s="140"/>
      <c r="W717" s="180"/>
      <c r="X717" s="180"/>
      <c r="Y717" s="180"/>
      <c r="Z717" s="180"/>
      <c r="AA717" s="140"/>
      <c r="AB717" s="180"/>
      <c r="AD717" s="140"/>
      <c r="AE717" s="180"/>
      <c r="AF717" s="180"/>
      <c r="AG717" s="180"/>
      <c r="AH717" s="180"/>
      <c r="AI717" s="140"/>
      <c r="AJ717" s="180"/>
      <c r="AL717" s="140"/>
      <c r="AM717" s="180"/>
      <c r="AN717" s="180"/>
      <c r="AO717" s="180"/>
      <c r="AP717" s="180"/>
      <c r="AQ717" s="140"/>
      <c r="AR717" s="180"/>
      <c r="AT717" s="140"/>
      <c r="AU717" s="180"/>
      <c r="AV717" s="180"/>
      <c r="AW717" s="180"/>
      <c r="AX717" s="180"/>
      <c r="AY717" s="140"/>
      <c r="AZ717" s="180"/>
    </row>
    <row r="718" spans="22:52" x14ac:dyDescent="0.25">
      <c r="V718" s="140"/>
      <c r="W718" s="180"/>
      <c r="X718" s="180"/>
      <c r="Y718" s="180"/>
      <c r="Z718" s="180"/>
      <c r="AA718" s="140"/>
      <c r="AB718" s="180"/>
      <c r="AD718" s="140"/>
      <c r="AE718" s="180"/>
      <c r="AF718" s="180"/>
      <c r="AG718" s="180"/>
      <c r="AH718" s="180"/>
      <c r="AI718" s="140"/>
      <c r="AJ718" s="180"/>
      <c r="AL718" s="140"/>
      <c r="AM718" s="180"/>
      <c r="AN718" s="180"/>
      <c r="AO718" s="180"/>
      <c r="AP718" s="180"/>
      <c r="AQ718" s="140"/>
      <c r="AR718" s="180"/>
      <c r="AT718" s="140"/>
      <c r="AU718" s="180"/>
      <c r="AV718" s="180"/>
      <c r="AW718" s="180"/>
      <c r="AX718" s="180"/>
      <c r="AY718" s="140"/>
      <c r="AZ718" s="180"/>
    </row>
    <row r="719" spans="22:52" x14ac:dyDescent="0.25">
      <c r="V719" s="140"/>
      <c r="W719" s="180"/>
      <c r="X719" s="180"/>
      <c r="Y719" s="180"/>
      <c r="Z719" s="180"/>
      <c r="AA719" s="140"/>
      <c r="AB719" s="180"/>
      <c r="AD719" s="140"/>
      <c r="AE719" s="180"/>
      <c r="AF719" s="180"/>
      <c r="AG719" s="180"/>
      <c r="AH719" s="180"/>
      <c r="AI719" s="140"/>
      <c r="AJ719" s="180"/>
      <c r="AL719" s="140"/>
      <c r="AM719" s="180"/>
      <c r="AN719" s="180"/>
      <c r="AO719" s="180"/>
      <c r="AP719" s="180"/>
      <c r="AQ719" s="140"/>
      <c r="AR719" s="180"/>
      <c r="AT719" s="140"/>
      <c r="AU719" s="180"/>
      <c r="AV719" s="180"/>
      <c r="AW719" s="180"/>
      <c r="AX719" s="180"/>
      <c r="AY719" s="140"/>
      <c r="AZ719" s="180"/>
    </row>
    <row r="720" spans="22:52" x14ac:dyDescent="0.25">
      <c r="V720" s="140"/>
      <c r="W720" s="180"/>
      <c r="X720" s="180"/>
      <c r="Y720" s="180"/>
      <c r="Z720" s="180"/>
      <c r="AA720" s="140"/>
      <c r="AB720" s="180"/>
      <c r="AD720" s="140"/>
      <c r="AE720" s="180"/>
      <c r="AF720" s="180"/>
      <c r="AG720" s="180"/>
      <c r="AH720" s="180"/>
      <c r="AI720" s="140"/>
      <c r="AJ720" s="180"/>
      <c r="AL720" s="140"/>
      <c r="AM720" s="180"/>
      <c r="AN720" s="180"/>
      <c r="AO720" s="180"/>
      <c r="AP720" s="180"/>
      <c r="AQ720" s="140"/>
      <c r="AR720" s="180"/>
      <c r="AT720" s="140"/>
      <c r="AU720" s="180"/>
      <c r="AV720" s="180"/>
      <c r="AW720" s="180"/>
      <c r="AX720" s="180"/>
      <c r="AY720" s="140"/>
      <c r="AZ720" s="180"/>
    </row>
    <row r="721" spans="22:52" x14ac:dyDescent="0.25">
      <c r="V721" s="140"/>
      <c r="W721" s="180"/>
      <c r="X721" s="180"/>
      <c r="Y721" s="180"/>
      <c r="Z721" s="180"/>
      <c r="AA721" s="140"/>
      <c r="AB721" s="180"/>
      <c r="AD721" s="140"/>
      <c r="AE721" s="180"/>
      <c r="AF721" s="180"/>
      <c r="AG721" s="180"/>
      <c r="AH721" s="180"/>
      <c r="AI721" s="140"/>
      <c r="AJ721" s="180"/>
      <c r="AL721" s="140"/>
      <c r="AM721" s="180"/>
      <c r="AN721" s="180"/>
      <c r="AO721" s="180"/>
      <c r="AP721" s="180"/>
      <c r="AQ721" s="140"/>
      <c r="AR721" s="180"/>
      <c r="AT721" s="140"/>
      <c r="AU721" s="180"/>
      <c r="AV721" s="180"/>
      <c r="AW721" s="180"/>
      <c r="AX721" s="180"/>
      <c r="AY721" s="140"/>
      <c r="AZ721" s="180"/>
    </row>
    <row r="722" spans="22:52" x14ac:dyDescent="0.25">
      <c r="V722" s="140"/>
      <c r="W722" s="180"/>
      <c r="X722" s="180"/>
      <c r="Y722" s="180"/>
      <c r="Z722" s="180"/>
      <c r="AA722" s="140"/>
      <c r="AB722" s="180"/>
      <c r="AD722" s="140"/>
      <c r="AE722" s="180"/>
      <c r="AF722" s="180"/>
      <c r="AG722" s="180"/>
      <c r="AH722" s="180"/>
      <c r="AI722" s="140"/>
      <c r="AJ722" s="180"/>
      <c r="AL722" s="140"/>
      <c r="AM722" s="180"/>
      <c r="AN722" s="180"/>
      <c r="AO722" s="180"/>
      <c r="AP722" s="180"/>
      <c r="AQ722" s="140"/>
      <c r="AR722" s="180"/>
      <c r="AT722" s="140"/>
      <c r="AU722" s="180"/>
      <c r="AV722" s="180"/>
      <c r="AW722" s="180"/>
      <c r="AX722" s="180"/>
      <c r="AY722" s="140"/>
      <c r="AZ722" s="180"/>
    </row>
    <row r="723" spans="22:52" x14ac:dyDescent="0.25">
      <c r="V723" s="140"/>
      <c r="W723" s="180"/>
      <c r="X723" s="180"/>
      <c r="Y723" s="180"/>
      <c r="Z723" s="180"/>
      <c r="AA723" s="140"/>
      <c r="AB723" s="180"/>
      <c r="AD723" s="140"/>
      <c r="AE723" s="180"/>
      <c r="AF723" s="180"/>
      <c r="AG723" s="180"/>
      <c r="AH723" s="180"/>
      <c r="AI723" s="140"/>
      <c r="AJ723" s="180"/>
      <c r="AL723" s="140"/>
      <c r="AM723" s="180"/>
      <c r="AN723" s="180"/>
      <c r="AO723" s="180"/>
      <c r="AP723" s="180"/>
      <c r="AQ723" s="140"/>
      <c r="AR723" s="180"/>
      <c r="AT723" s="140"/>
      <c r="AU723" s="180"/>
      <c r="AV723" s="180"/>
      <c r="AW723" s="180"/>
      <c r="AX723" s="180"/>
      <c r="AY723" s="140"/>
      <c r="AZ723" s="180"/>
    </row>
    <row r="724" spans="22:52" x14ac:dyDescent="0.25">
      <c r="V724" s="140"/>
      <c r="W724" s="180"/>
      <c r="X724" s="180"/>
      <c r="Y724" s="180"/>
      <c r="Z724" s="180"/>
      <c r="AA724" s="140"/>
      <c r="AB724" s="180"/>
      <c r="AD724" s="140"/>
      <c r="AE724" s="180"/>
      <c r="AF724" s="180"/>
      <c r="AG724" s="180"/>
      <c r="AH724" s="180"/>
      <c r="AI724" s="140"/>
      <c r="AJ724" s="180"/>
      <c r="AL724" s="140"/>
      <c r="AM724" s="180"/>
      <c r="AN724" s="180"/>
      <c r="AO724" s="180"/>
      <c r="AP724" s="180"/>
      <c r="AQ724" s="140"/>
      <c r="AR724" s="180"/>
      <c r="AT724" s="140"/>
      <c r="AU724" s="180"/>
      <c r="AV724" s="180"/>
      <c r="AW724" s="180"/>
      <c r="AX724" s="180"/>
      <c r="AY724" s="140"/>
      <c r="AZ724" s="180"/>
    </row>
    <row r="725" spans="22:52" x14ac:dyDescent="0.25">
      <c r="V725" s="140"/>
      <c r="W725" s="180"/>
      <c r="X725" s="180"/>
      <c r="Y725" s="180"/>
      <c r="Z725" s="180"/>
      <c r="AA725" s="140"/>
      <c r="AB725" s="180"/>
      <c r="AD725" s="140"/>
      <c r="AE725" s="180"/>
      <c r="AF725" s="180"/>
      <c r="AG725" s="180"/>
      <c r="AH725" s="180"/>
      <c r="AI725" s="140"/>
      <c r="AJ725" s="180"/>
      <c r="AL725" s="140"/>
      <c r="AM725" s="180"/>
      <c r="AN725" s="180"/>
      <c r="AO725" s="180"/>
      <c r="AP725" s="180"/>
      <c r="AQ725" s="140"/>
      <c r="AR725" s="180"/>
      <c r="AT725" s="140"/>
      <c r="AU725" s="180"/>
      <c r="AV725" s="180"/>
      <c r="AW725" s="180"/>
      <c r="AX725" s="180"/>
      <c r="AY725" s="140"/>
      <c r="AZ725" s="180"/>
    </row>
    <row r="726" spans="22:52" x14ac:dyDescent="0.25">
      <c r="V726" s="140"/>
      <c r="W726" s="180"/>
      <c r="X726" s="180"/>
      <c r="Y726" s="180"/>
      <c r="Z726" s="180"/>
      <c r="AA726" s="140"/>
      <c r="AB726" s="180"/>
      <c r="AD726" s="140"/>
      <c r="AE726" s="180"/>
      <c r="AF726" s="180"/>
      <c r="AG726" s="180"/>
      <c r="AH726" s="180"/>
      <c r="AI726" s="140"/>
      <c r="AJ726" s="180"/>
      <c r="AL726" s="140"/>
      <c r="AM726" s="180"/>
      <c r="AN726" s="180"/>
      <c r="AO726" s="180"/>
      <c r="AP726" s="180"/>
      <c r="AQ726" s="140"/>
      <c r="AR726" s="180"/>
      <c r="AT726" s="140"/>
      <c r="AU726" s="180"/>
      <c r="AV726" s="180"/>
      <c r="AW726" s="180"/>
      <c r="AX726" s="180"/>
      <c r="AY726" s="140"/>
      <c r="AZ726" s="180"/>
    </row>
    <row r="727" spans="22:52" x14ac:dyDescent="0.25">
      <c r="V727" s="140"/>
      <c r="W727" s="180"/>
      <c r="X727" s="180"/>
      <c r="Y727" s="180"/>
      <c r="Z727" s="180"/>
      <c r="AA727" s="140"/>
      <c r="AB727" s="180"/>
      <c r="AD727" s="140"/>
      <c r="AE727" s="180"/>
      <c r="AF727" s="180"/>
      <c r="AG727" s="180"/>
      <c r="AH727" s="180"/>
      <c r="AI727" s="140"/>
      <c r="AJ727" s="180"/>
      <c r="AL727" s="140"/>
      <c r="AM727" s="180"/>
      <c r="AN727" s="180"/>
      <c r="AO727" s="180"/>
      <c r="AP727" s="180"/>
      <c r="AQ727" s="140"/>
      <c r="AR727" s="180"/>
      <c r="AT727" s="140"/>
      <c r="AU727" s="180"/>
      <c r="AV727" s="180"/>
      <c r="AW727" s="180"/>
      <c r="AX727" s="180"/>
      <c r="AY727" s="140"/>
      <c r="AZ727" s="180"/>
    </row>
    <row r="728" spans="22:52" x14ac:dyDescent="0.25">
      <c r="V728" s="140"/>
      <c r="W728" s="180"/>
      <c r="X728" s="180"/>
      <c r="Y728" s="180"/>
      <c r="Z728" s="180"/>
      <c r="AA728" s="140"/>
      <c r="AB728" s="180"/>
      <c r="AD728" s="140"/>
      <c r="AE728" s="180"/>
      <c r="AF728" s="180"/>
      <c r="AG728" s="180"/>
      <c r="AH728" s="180"/>
      <c r="AI728" s="140"/>
      <c r="AJ728" s="180"/>
      <c r="AL728" s="140"/>
      <c r="AM728" s="180"/>
      <c r="AN728" s="180"/>
      <c r="AO728" s="180"/>
      <c r="AP728" s="180"/>
      <c r="AQ728" s="140"/>
      <c r="AR728" s="180"/>
      <c r="AT728" s="140"/>
      <c r="AU728" s="180"/>
      <c r="AV728" s="180"/>
      <c r="AW728" s="180"/>
      <c r="AX728" s="180"/>
      <c r="AY728" s="140"/>
      <c r="AZ728" s="180"/>
    </row>
    <row r="729" spans="22:52" x14ac:dyDescent="0.25">
      <c r="V729" s="140"/>
      <c r="W729" s="180"/>
      <c r="X729" s="180"/>
      <c r="Y729" s="180"/>
      <c r="Z729" s="180"/>
      <c r="AA729" s="140"/>
      <c r="AB729" s="180"/>
      <c r="AD729" s="140"/>
      <c r="AE729" s="180"/>
      <c r="AF729" s="180"/>
      <c r="AG729" s="180"/>
      <c r="AH729" s="180"/>
      <c r="AI729" s="140"/>
      <c r="AJ729" s="180"/>
      <c r="AL729" s="140"/>
      <c r="AM729" s="180"/>
      <c r="AN729" s="180"/>
      <c r="AO729" s="180"/>
      <c r="AP729" s="180"/>
      <c r="AQ729" s="140"/>
      <c r="AR729" s="180"/>
      <c r="AT729" s="140"/>
      <c r="AU729" s="180"/>
      <c r="AV729" s="180"/>
      <c r="AW729" s="180"/>
      <c r="AX729" s="180"/>
      <c r="AY729" s="140"/>
      <c r="AZ729" s="180"/>
    </row>
    <row r="730" spans="22:52" x14ac:dyDescent="0.25">
      <c r="V730" s="140"/>
      <c r="W730" s="180"/>
      <c r="X730" s="180"/>
      <c r="Y730" s="180"/>
      <c r="Z730" s="180"/>
      <c r="AA730" s="140"/>
      <c r="AB730" s="180"/>
      <c r="AD730" s="140"/>
      <c r="AE730" s="180"/>
      <c r="AF730" s="180"/>
      <c r="AG730" s="180"/>
      <c r="AH730" s="180"/>
      <c r="AI730" s="140"/>
      <c r="AJ730" s="180"/>
      <c r="AL730" s="140"/>
      <c r="AM730" s="180"/>
      <c r="AN730" s="180"/>
      <c r="AO730" s="180"/>
      <c r="AP730" s="180"/>
      <c r="AQ730" s="140"/>
      <c r="AR730" s="180"/>
      <c r="AT730" s="140"/>
      <c r="AU730" s="180"/>
      <c r="AV730" s="180"/>
      <c r="AW730" s="180"/>
      <c r="AX730" s="180"/>
      <c r="AY730" s="140"/>
      <c r="AZ730" s="180"/>
    </row>
    <row r="731" spans="22:52" x14ac:dyDescent="0.25">
      <c r="V731" s="140"/>
      <c r="W731" s="180"/>
      <c r="X731" s="180"/>
      <c r="Y731" s="180"/>
      <c r="Z731" s="180"/>
      <c r="AA731" s="140"/>
      <c r="AB731" s="180"/>
      <c r="AD731" s="140"/>
      <c r="AE731" s="180"/>
      <c r="AF731" s="180"/>
      <c r="AG731" s="180"/>
      <c r="AH731" s="180"/>
      <c r="AI731" s="140"/>
      <c r="AJ731" s="180"/>
      <c r="AL731" s="140"/>
      <c r="AM731" s="180"/>
      <c r="AN731" s="180"/>
      <c r="AO731" s="180"/>
      <c r="AP731" s="180"/>
      <c r="AQ731" s="140"/>
      <c r="AR731" s="180"/>
      <c r="AT731" s="140"/>
      <c r="AU731" s="180"/>
      <c r="AV731" s="180"/>
      <c r="AW731" s="180"/>
      <c r="AX731" s="180"/>
      <c r="AY731" s="140"/>
      <c r="AZ731" s="180"/>
    </row>
    <row r="732" spans="22:52" x14ac:dyDescent="0.25">
      <c r="V732" s="140"/>
      <c r="W732" s="180"/>
      <c r="X732" s="180"/>
      <c r="Y732" s="180"/>
      <c r="Z732" s="180"/>
      <c r="AA732" s="140"/>
      <c r="AB732" s="180"/>
      <c r="AD732" s="140"/>
      <c r="AE732" s="180"/>
      <c r="AF732" s="180"/>
      <c r="AG732" s="180"/>
      <c r="AH732" s="180"/>
      <c r="AI732" s="140"/>
      <c r="AJ732" s="180"/>
      <c r="AL732" s="140"/>
      <c r="AM732" s="180"/>
      <c r="AN732" s="180"/>
      <c r="AO732" s="180"/>
      <c r="AP732" s="180"/>
      <c r="AQ732" s="140"/>
      <c r="AR732" s="180"/>
      <c r="AT732" s="140"/>
      <c r="AU732" s="180"/>
      <c r="AV732" s="180"/>
      <c r="AW732" s="180"/>
      <c r="AX732" s="180"/>
      <c r="AY732" s="140"/>
      <c r="AZ732" s="180"/>
    </row>
    <row r="733" spans="22:52" x14ac:dyDescent="0.25">
      <c r="V733" s="140"/>
      <c r="W733" s="180"/>
      <c r="X733" s="180"/>
      <c r="Y733" s="180"/>
      <c r="Z733" s="180"/>
      <c r="AA733" s="140"/>
      <c r="AB733" s="180"/>
      <c r="AD733" s="140"/>
      <c r="AE733" s="180"/>
      <c r="AF733" s="180"/>
      <c r="AG733" s="180"/>
      <c r="AH733" s="180"/>
      <c r="AI733" s="140"/>
      <c r="AJ733" s="180"/>
      <c r="AL733" s="140"/>
      <c r="AM733" s="180"/>
      <c r="AN733" s="180"/>
      <c r="AO733" s="180"/>
      <c r="AP733" s="180"/>
      <c r="AQ733" s="140"/>
      <c r="AR733" s="180"/>
      <c r="AT733" s="140"/>
      <c r="AU733" s="180"/>
      <c r="AV733" s="180"/>
      <c r="AW733" s="180"/>
      <c r="AX733" s="180"/>
      <c r="AY733" s="140"/>
      <c r="AZ733" s="180"/>
    </row>
    <row r="734" spans="22:52" x14ac:dyDescent="0.25">
      <c r="V734" s="140"/>
      <c r="W734" s="180"/>
      <c r="X734" s="180"/>
      <c r="Y734" s="180"/>
      <c r="Z734" s="180"/>
      <c r="AA734" s="140"/>
      <c r="AB734" s="180"/>
      <c r="AD734" s="140"/>
      <c r="AE734" s="180"/>
      <c r="AF734" s="180"/>
      <c r="AG734" s="180"/>
      <c r="AH734" s="180"/>
      <c r="AI734" s="140"/>
      <c r="AJ734" s="180"/>
      <c r="AL734" s="140"/>
      <c r="AM734" s="180"/>
      <c r="AN734" s="180"/>
      <c r="AO734" s="180"/>
      <c r="AP734" s="180"/>
      <c r="AQ734" s="140"/>
      <c r="AR734" s="180"/>
      <c r="AT734" s="140"/>
      <c r="AU734" s="180"/>
      <c r="AV734" s="180"/>
      <c r="AW734" s="180"/>
      <c r="AX734" s="180"/>
      <c r="AY734" s="140"/>
      <c r="AZ734" s="180"/>
    </row>
    <row r="735" spans="22:52" x14ac:dyDescent="0.25">
      <c r="V735" s="140"/>
      <c r="W735" s="180"/>
      <c r="X735" s="180"/>
      <c r="Y735" s="180"/>
      <c r="Z735" s="180"/>
      <c r="AA735" s="140"/>
      <c r="AB735" s="180"/>
      <c r="AD735" s="140"/>
      <c r="AE735" s="180"/>
      <c r="AF735" s="180"/>
      <c r="AG735" s="180"/>
      <c r="AH735" s="180"/>
      <c r="AI735" s="140"/>
      <c r="AJ735" s="180"/>
      <c r="AL735" s="140"/>
      <c r="AM735" s="180"/>
      <c r="AN735" s="180"/>
      <c r="AO735" s="180"/>
      <c r="AP735" s="180"/>
      <c r="AQ735" s="140"/>
      <c r="AR735" s="180"/>
      <c r="AT735" s="140"/>
      <c r="AU735" s="180"/>
      <c r="AV735" s="180"/>
      <c r="AW735" s="180"/>
      <c r="AX735" s="180"/>
      <c r="AY735" s="140"/>
      <c r="AZ735" s="180"/>
    </row>
    <row r="736" spans="22:52" x14ac:dyDescent="0.25">
      <c r="V736" s="140"/>
      <c r="W736" s="180"/>
      <c r="X736" s="180"/>
      <c r="Y736" s="180"/>
      <c r="Z736" s="180"/>
      <c r="AA736" s="140"/>
      <c r="AB736" s="180"/>
      <c r="AD736" s="140"/>
      <c r="AE736" s="180"/>
      <c r="AF736" s="180"/>
      <c r="AG736" s="180"/>
      <c r="AH736" s="180"/>
      <c r="AI736" s="140"/>
      <c r="AJ736" s="180"/>
      <c r="AL736" s="140"/>
      <c r="AM736" s="180"/>
      <c r="AN736" s="180"/>
      <c r="AO736" s="180"/>
      <c r="AP736" s="180"/>
      <c r="AQ736" s="140"/>
      <c r="AR736" s="180"/>
      <c r="AT736" s="140"/>
      <c r="AU736" s="180"/>
      <c r="AV736" s="180"/>
      <c r="AW736" s="180"/>
      <c r="AX736" s="180"/>
      <c r="AY736" s="140"/>
      <c r="AZ736" s="180"/>
    </row>
    <row r="737" spans="22:52" x14ac:dyDescent="0.25">
      <c r="V737" s="140"/>
      <c r="W737" s="180"/>
      <c r="X737" s="180"/>
      <c r="Y737" s="180"/>
      <c r="Z737" s="180"/>
      <c r="AA737" s="140"/>
      <c r="AB737" s="180"/>
      <c r="AD737" s="140"/>
      <c r="AE737" s="180"/>
      <c r="AF737" s="180"/>
      <c r="AG737" s="180"/>
      <c r="AH737" s="180"/>
      <c r="AI737" s="140"/>
      <c r="AJ737" s="180"/>
      <c r="AL737" s="140"/>
      <c r="AM737" s="180"/>
      <c r="AN737" s="180"/>
      <c r="AO737" s="180"/>
      <c r="AP737" s="180"/>
      <c r="AQ737" s="140"/>
      <c r="AR737" s="180"/>
      <c r="AT737" s="140"/>
      <c r="AU737" s="180"/>
      <c r="AV737" s="180"/>
      <c r="AW737" s="180"/>
      <c r="AX737" s="180"/>
      <c r="AY737" s="140"/>
      <c r="AZ737" s="180"/>
    </row>
    <row r="738" spans="22:52" x14ac:dyDescent="0.25">
      <c r="V738" s="140"/>
      <c r="W738" s="180"/>
      <c r="X738" s="180"/>
      <c r="Y738" s="180"/>
      <c r="Z738" s="180"/>
      <c r="AA738" s="140"/>
      <c r="AB738" s="180"/>
      <c r="AD738" s="140"/>
      <c r="AE738" s="180"/>
      <c r="AF738" s="180"/>
      <c r="AG738" s="180"/>
      <c r="AH738" s="180"/>
      <c r="AI738" s="140"/>
      <c r="AJ738" s="180"/>
      <c r="AL738" s="140"/>
      <c r="AM738" s="180"/>
      <c r="AN738" s="180"/>
      <c r="AO738" s="180"/>
      <c r="AP738" s="180"/>
      <c r="AQ738" s="140"/>
      <c r="AR738" s="180"/>
      <c r="AT738" s="140"/>
      <c r="AU738" s="180"/>
      <c r="AV738" s="180"/>
      <c r="AW738" s="180"/>
      <c r="AX738" s="180"/>
      <c r="AY738" s="140"/>
      <c r="AZ738" s="180"/>
    </row>
    <row r="739" spans="22:52" x14ac:dyDescent="0.25">
      <c r="V739" s="140"/>
      <c r="W739" s="180"/>
      <c r="X739" s="180"/>
      <c r="Y739" s="180"/>
      <c r="Z739" s="180"/>
      <c r="AA739" s="140"/>
      <c r="AB739" s="180"/>
      <c r="AD739" s="140"/>
      <c r="AE739" s="180"/>
      <c r="AF739" s="180"/>
      <c r="AG739" s="180"/>
      <c r="AH739" s="180"/>
      <c r="AI739" s="140"/>
      <c r="AJ739" s="180"/>
      <c r="AL739" s="140"/>
      <c r="AM739" s="180"/>
      <c r="AN739" s="180"/>
      <c r="AO739" s="180"/>
      <c r="AP739" s="180"/>
      <c r="AQ739" s="140"/>
      <c r="AR739" s="180"/>
      <c r="AT739" s="140"/>
      <c r="AU739" s="180"/>
      <c r="AV739" s="180"/>
      <c r="AW739" s="180"/>
      <c r="AX739" s="180"/>
      <c r="AY739" s="140"/>
      <c r="AZ739" s="180"/>
    </row>
    <row r="740" spans="22:52" x14ac:dyDescent="0.25">
      <c r="V740" s="140"/>
      <c r="W740" s="180"/>
      <c r="X740" s="180"/>
      <c r="Y740" s="180"/>
      <c r="Z740" s="180"/>
      <c r="AA740" s="140"/>
      <c r="AB740" s="180"/>
      <c r="AD740" s="140"/>
      <c r="AE740" s="180"/>
      <c r="AF740" s="180"/>
      <c r="AG740" s="180"/>
      <c r="AH740" s="180"/>
      <c r="AI740" s="140"/>
      <c r="AJ740" s="180"/>
      <c r="AL740" s="140"/>
      <c r="AM740" s="180"/>
      <c r="AN740" s="180"/>
      <c r="AO740" s="180"/>
      <c r="AP740" s="180"/>
      <c r="AQ740" s="140"/>
      <c r="AR740" s="180"/>
      <c r="AT740" s="140"/>
      <c r="AU740" s="180"/>
      <c r="AV740" s="180"/>
      <c r="AW740" s="180"/>
      <c r="AX740" s="180"/>
      <c r="AY740" s="140"/>
      <c r="AZ740" s="180"/>
    </row>
    <row r="741" spans="22:52" x14ac:dyDescent="0.25">
      <c r="V741" s="140"/>
      <c r="W741" s="180"/>
      <c r="X741" s="180"/>
      <c r="Y741" s="180"/>
      <c r="Z741" s="180"/>
      <c r="AA741" s="140"/>
      <c r="AB741" s="180"/>
      <c r="AD741" s="140"/>
      <c r="AE741" s="180"/>
      <c r="AF741" s="180"/>
      <c r="AG741" s="180"/>
      <c r="AH741" s="180"/>
      <c r="AI741" s="140"/>
      <c r="AJ741" s="180"/>
      <c r="AL741" s="140"/>
      <c r="AM741" s="180"/>
      <c r="AN741" s="180"/>
      <c r="AO741" s="180"/>
      <c r="AP741" s="180"/>
      <c r="AQ741" s="140"/>
      <c r="AR741" s="180"/>
      <c r="AT741" s="140"/>
      <c r="AU741" s="180"/>
      <c r="AV741" s="180"/>
      <c r="AW741" s="180"/>
      <c r="AX741" s="180"/>
      <c r="AY741" s="140"/>
      <c r="AZ741" s="180"/>
    </row>
    <row r="742" spans="22:52" x14ac:dyDescent="0.25">
      <c r="V742" s="140"/>
      <c r="W742" s="180"/>
      <c r="X742" s="180"/>
      <c r="Y742" s="180"/>
      <c r="Z742" s="180"/>
      <c r="AA742" s="140"/>
      <c r="AB742" s="180"/>
      <c r="AD742" s="140"/>
      <c r="AE742" s="180"/>
      <c r="AF742" s="180"/>
      <c r="AG742" s="180"/>
      <c r="AH742" s="180"/>
      <c r="AI742" s="140"/>
      <c r="AJ742" s="180"/>
      <c r="AL742" s="140"/>
      <c r="AM742" s="180"/>
      <c r="AN742" s="180"/>
      <c r="AO742" s="180"/>
      <c r="AP742" s="180"/>
      <c r="AQ742" s="140"/>
      <c r="AR742" s="180"/>
      <c r="AT742" s="140"/>
      <c r="AU742" s="180"/>
      <c r="AV742" s="180"/>
      <c r="AW742" s="180"/>
      <c r="AX742" s="180"/>
      <c r="AY742" s="140"/>
      <c r="AZ742" s="180"/>
    </row>
    <row r="743" spans="22:52" x14ac:dyDescent="0.25">
      <c r="V743" s="140"/>
      <c r="W743" s="180"/>
      <c r="X743" s="180"/>
      <c r="Y743" s="180"/>
      <c r="Z743" s="180"/>
      <c r="AA743" s="140"/>
      <c r="AB743" s="180"/>
      <c r="AD743" s="140"/>
      <c r="AE743" s="180"/>
      <c r="AF743" s="180"/>
      <c r="AG743" s="180"/>
      <c r="AH743" s="180"/>
      <c r="AI743" s="140"/>
      <c r="AJ743" s="180"/>
      <c r="AL743" s="140"/>
      <c r="AM743" s="180"/>
      <c r="AN743" s="180"/>
      <c r="AO743" s="180"/>
      <c r="AP743" s="180"/>
      <c r="AQ743" s="140"/>
      <c r="AR743" s="180"/>
      <c r="AT743" s="140"/>
      <c r="AU743" s="180"/>
      <c r="AV743" s="180"/>
      <c r="AW743" s="180"/>
      <c r="AX743" s="180"/>
      <c r="AY743" s="140"/>
      <c r="AZ743" s="180"/>
    </row>
    <row r="744" spans="22:52" x14ac:dyDescent="0.25">
      <c r="V744" s="140"/>
      <c r="W744" s="180"/>
      <c r="X744" s="180"/>
      <c r="Y744" s="180"/>
      <c r="Z744" s="180"/>
      <c r="AA744" s="140"/>
      <c r="AB744" s="180"/>
      <c r="AD744" s="140"/>
      <c r="AE744" s="180"/>
      <c r="AF744" s="180"/>
      <c r="AG744" s="180"/>
      <c r="AH744" s="180"/>
      <c r="AI744" s="140"/>
      <c r="AJ744" s="180"/>
      <c r="AL744" s="140"/>
      <c r="AM744" s="180"/>
      <c r="AN744" s="180"/>
      <c r="AO744" s="180"/>
      <c r="AP744" s="180"/>
      <c r="AQ744" s="140"/>
      <c r="AR744" s="180"/>
      <c r="AT744" s="140"/>
      <c r="AU744" s="180"/>
      <c r="AV744" s="180"/>
      <c r="AW744" s="180"/>
      <c r="AX744" s="180"/>
      <c r="AY744" s="140"/>
      <c r="AZ744" s="180"/>
    </row>
    <row r="745" spans="22:52" x14ac:dyDescent="0.25">
      <c r="V745" s="140"/>
      <c r="W745" s="180"/>
      <c r="X745" s="180"/>
      <c r="Y745" s="180"/>
      <c r="Z745" s="180"/>
      <c r="AA745" s="140"/>
      <c r="AB745" s="180"/>
      <c r="AD745" s="140"/>
      <c r="AE745" s="180"/>
      <c r="AF745" s="180"/>
      <c r="AG745" s="180"/>
      <c r="AH745" s="180"/>
      <c r="AI745" s="140"/>
      <c r="AJ745" s="180"/>
      <c r="AL745" s="140"/>
      <c r="AM745" s="180"/>
      <c r="AN745" s="180"/>
      <c r="AO745" s="180"/>
      <c r="AP745" s="180"/>
      <c r="AQ745" s="140"/>
      <c r="AR745" s="180"/>
      <c r="AT745" s="140"/>
      <c r="AU745" s="180"/>
      <c r="AV745" s="180"/>
      <c r="AW745" s="180"/>
      <c r="AX745" s="180"/>
      <c r="AY745" s="140"/>
      <c r="AZ745" s="180"/>
    </row>
    <row r="746" spans="22:52" x14ac:dyDescent="0.25">
      <c r="V746" s="140"/>
      <c r="W746" s="180"/>
      <c r="X746" s="180"/>
      <c r="Y746" s="180"/>
      <c r="Z746" s="180"/>
      <c r="AA746" s="140"/>
      <c r="AB746" s="180"/>
      <c r="AD746" s="140"/>
      <c r="AE746" s="180"/>
      <c r="AF746" s="180"/>
      <c r="AG746" s="180"/>
      <c r="AH746" s="180"/>
      <c r="AI746" s="140"/>
      <c r="AJ746" s="180"/>
      <c r="AL746" s="140"/>
      <c r="AM746" s="180"/>
      <c r="AN746" s="180"/>
      <c r="AO746" s="180"/>
      <c r="AP746" s="180"/>
      <c r="AQ746" s="140"/>
      <c r="AR746" s="180"/>
      <c r="AT746" s="140"/>
      <c r="AU746" s="180"/>
      <c r="AV746" s="180"/>
      <c r="AW746" s="180"/>
      <c r="AX746" s="180"/>
      <c r="AY746" s="140"/>
      <c r="AZ746" s="180"/>
    </row>
    <row r="747" spans="22:52" x14ac:dyDescent="0.25">
      <c r="V747" s="140"/>
      <c r="W747" s="180"/>
      <c r="X747" s="180"/>
      <c r="Y747" s="180"/>
      <c r="Z747" s="180"/>
      <c r="AA747" s="140"/>
      <c r="AB747" s="180"/>
      <c r="AD747" s="140"/>
      <c r="AE747" s="180"/>
      <c r="AF747" s="180"/>
      <c r="AG747" s="180"/>
      <c r="AH747" s="180"/>
      <c r="AI747" s="140"/>
      <c r="AJ747" s="180"/>
      <c r="AL747" s="140"/>
      <c r="AM747" s="180"/>
      <c r="AN747" s="180"/>
      <c r="AO747" s="180"/>
      <c r="AP747" s="180"/>
      <c r="AQ747" s="140"/>
      <c r="AR747" s="180"/>
      <c r="AT747" s="140"/>
      <c r="AU747" s="180"/>
      <c r="AV747" s="180"/>
      <c r="AW747" s="180"/>
      <c r="AX747" s="180"/>
      <c r="AY747" s="140"/>
      <c r="AZ747" s="180"/>
    </row>
    <row r="748" spans="22:52" x14ac:dyDescent="0.25">
      <c r="V748" s="140"/>
      <c r="W748" s="180"/>
      <c r="X748" s="180"/>
      <c r="Y748" s="180"/>
      <c r="Z748" s="180"/>
      <c r="AA748" s="140"/>
      <c r="AB748" s="180"/>
      <c r="AD748" s="140"/>
      <c r="AE748" s="180"/>
      <c r="AF748" s="180"/>
      <c r="AG748" s="180"/>
      <c r="AH748" s="180"/>
      <c r="AI748" s="140"/>
      <c r="AJ748" s="180"/>
      <c r="AL748" s="140"/>
      <c r="AM748" s="180"/>
      <c r="AN748" s="180"/>
      <c r="AO748" s="180"/>
      <c r="AP748" s="180"/>
      <c r="AQ748" s="140"/>
      <c r="AR748" s="180"/>
      <c r="AT748" s="140"/>
      <c r="AU748" s="180"/>
      <c r="AV748" s="180"/>
      <c r="AW748" s="180"/>
      <c r="AX748" s="180"/>
      <c r="AY748" s="140"/>
      <c r="AZ748" s="180"/>
    </row>
    <row r="749" spans="22:52" x14ac:dyDescent="0.25">
      <c r="V749" s="140"/>
      <c r="W749" s="180"/>
      <c r="X749" s="180"/>
      <c r="Y749" s="180"/>
      <c r="Z749" s="180"/>
      <c r="AA749" s="140"/>
      <c r="AB749" s="180"/>
      <c r="AD749" s="140"/>
      <c r="AE749" s="180"/>
      <c r="AF749" s="180"/>
      <c r="AG749" s="180"/>
      <c r="AH749" s="180"/>
      <c r="AI749" s="140"/>
      <c r="AJ749" s="180"/>
      <c r="AL749" s="140"/>
      <c r="AM749" s="180"/>
      <c r="AN749" s="180"/>
      <c r="AO749" s="180"/>
      <c r="AP749" s="180"/>
      <c r="AQ749" s="140"/>
      <c r="AR749" s="180"/>
      <c r="AT749" s="140"/>
      <c r="AU749" s="180"/>
      <c r="AV749" s="180"/>
      <c r="AW749" s="180"/>
      <c r="AX749" s="180"/>
      <c r="AY749" s="140"/>
      <c r="AZ749" s="180"/>
    </row>
    <row r="750" spans="22:52" x14ac:dyDescent="0.25">
      <c r="V750" s="140"/>
      <c r="W750" s="180"/>
      <c r="X750" s="180"/>
      <c r="Y750" s="180"/>
      <c r="Z750" s="180"/>
      <c r="AA750" s="140"/>
      <c r="AB750" s="180"/>
      <c r="AD750" s="140"/>
      <c r="AE750" s="180"/>
      <c r="AF750" s="180"/>
      <c r="AG750" s="180"/>
      <c r="AH750" s="180"/>
      <c r="AI750" s="140"/>
      <c r="AJ750" s="180"/>
      <c r="AL750" s="140"/>
      <c r="AM750" s="180"/>
      <c r="AN750" s="180"/>
      <c r="AO750" s="180"/>
      <c r="AP750" s="180"/>
      <c r="AQ750" s="140"/>
      <c r="AR750" s="180"/>
      <c r="AT750" s="140"/>
      <c r="AU750" s="180"/>
      <c r="AV750" s="180"/>
      <c r="AW750" s="180"/>
      <c r="AX750" s="180"/>
      <c r="AY750" s="140"/>
      <c r="AZ750" s="180"/>
    </row>
    <row r="751" spans="22:52" x14ac:dyDescent="0.25">
      <c r="V751" s="140"/>
      <c r="W751" s="180"/>
      <c r="X751" s="180"/>
      <c r="Y751" s="180"/>
      <c r="Z751" s="180"/>
      <c r="AA751" s="140"/>
      <c r="AB751" s="180"/>
      <c r="AD751" s="140"/>
      <c r="AE751" s="180"/>
      <c r="AF751" s="180"/>
      <c r="AG751" s="180"/>
      <c r="AH751" s="180"/>
      <c r="AI751" s="140"/>
      <c r="AJ751" s="180"/>
      <c r="AL751" s="140"/>
      <c r="AM751" s="180"/>
      <c r="AN751" s="180"/>
      <c r="AO751" s="180"/>
      <c r="AP751" s="180"/>
      <c r="AQ751" s="140"/>
      <c r="AR751" s="180"/>
      <c r="AT751" s="140"/>
      <c r="AU751" s="180"/>
      <c r="AV751" s="180"/>
      <c r="AW751" s="180"/>
      <c r="AX751" s="180"/>
      <c r="AY751" s="140"/>
      <c r="AZ751" s="180"/>
    </row>
    <row r="752" spans="22:52" x14ac:dyDescent="0.25">
      <c r="V752" s="140"/>
      <c r="W752" s="180"/>
      <c r="X752" s="180"/>
      <c r="Y752" s="180"/>
      <c r="Z752" s="180"/>
      <c r="AA752" s="140"/>
      <c r="AB752" s="180"/>
      <c r="AD752" s="140"/>
      <c r="AE752" s="180"/>
      <c r="AF752" s="180"/>
      <c r="AG752" s="180"/>
      <c r="AH752" s="180"/>
      <c r="AI752" s="140"/>
      <c r="AJ752" s="180"/>
      <c r="AL752" s="140"/>
      <c r="AM752" s="180"/>
      <c r="AN752" s="180"/>
      <c r="AO752" s="180"/>
      <c r="AP752" s="180"/>
      <c r="AQ752" s="140"/>
      <c r="AR752" s="180"/>
      <c r="AT752" s="140"/>
      <c r="AU752" s="180"/>
      <c r="AV752" s="180"/>
      <c r="AW752" s="180"/>
      <c r="AX752" s="180"/>
      <c r="AY752" s="140"/>
      <c r="AZ752" s="180"/>
    </row>
    <row r="753" spans="22:52" x14ac:dyDescent="0.25">
      <c r="V753" s="140"/>
      <c r="W753" s="180"/>
      <c r="X753" s="180"/>
      <c r="Y753" s="180"/>
      <c r="Z753" s="180"/>
      <c r="AA753" s="140"/>
      <c r="AB753" s="180"/>
      <c r="AD753" s="140"/>
      <c r="AE753" s="180"/>
      <c r="AF753" s="180"/>
      <c r="AG753" s="180"/>
      <c r="AH753" s="180"/>
      <c r="AI753" s="140"/>
      <c r="AJ753" s="180"/>
      <c r="AL753" s="140"/>
      <c r="AM753" s="180"/>
      <c r="AN753" s="180"/>
      <c r="AO753" s="180"/>
      <c r="AP753" s="180"/>
      <c r="AQ753" s="140"/>
      <c r="AR753" s="180"/>
      <c r="AT753" s="140"/>
      <c r="AU753" s="180"/>
      <c r="AV753" s="180"/>
      <c r="AW753" s="180"/>
      <c r="AX753" s="180"/>
      <c r="AY753" s="140"/>
      <c r="AZ753" s="180"/>
    </row>
    <row r="754" spans="22:52" x14ac:dyDescent="0.25">
      <c r="V754" s="140"/>
      <c r="W754" s="180"/>
      <c r="X754" s="180"/>
      <c r="Y754" s="180"/>
      <c r="Z754" s="180"/>
      <c r="AA754" s="140"/>
      <c r="AB754" s="180"/>
      <c r="AD754" s="140"/>
      <c r="AE754" s="180"/>
      <c r="AF754" s="180"/>
      <c r="AG754" s="180"/>
      <c r="AH754" s="180"/>
      <c r="AI754" s="140"/>
      <c r="AJ754" s="180"/>
      <c r="AL754" s="140"/>
      <c r="AM754" s="180"/>
      <c r="AN754" s="180"/>
      <c r="AO754" s="180"/>
      <c r="AP754" s="180"/>
      <c r="AQ754" s="140"/>
      <c r="AR754" s="180"/>
      <c r="AT754" s="140"/>
      <c r="AU754" s="180"/>
      <c r="AV754" s="180"/>
      <c r="AW754" s="180"/>
      <c r="AX754" s="180"/>
      <c r="AY754" s="140"/>
      <c r="AZ754" s="180"/>
    </row>
    <row r="755" spans="22:52" x14ac:dyDescent="0.25">
      <c r="V755" s="140"/>
      <c r="W755" s="180"/>
      <c r="X755" s="180"/>
      <c r="Y755" s="180"/>
      <c r="Z755" s="180"/>
      <c r="AA755" s="140"/>
      <c r="AB755" s="180"/>
      <c r="AD755" s="140"/>
      <c r="AE755" s="180"/>
      <c r="AF755" s="180"/>
      <c r="AG755" s="180"/>
      <c r="AH755" s="180"/>
      <c r="AI755" s="140"/>
      <c r="AJ755" s="180"/>
      <c r="AL755" s="140"/>
      <c r="AM755" s="180"/>
      <c r="AN755" s="180"/>
      <c r="AO755" s="180"/>
      <c r="AP755" s="180"/>
      <c r="AQ755" s="140"/>
      <c r="AR755" s="180"/>
      <c r="AT755" s="140"/>
      <c r="AU755" s="180"/>
      <c r="AV755" s="180"/>
      <c r="AW755" s="180"/>
      <c r="AX755" s="180"/>
      <c r="AY755" s="140"/>
      <c r="AZ755" s="180"/>
    </row>
    <row r="756" spans="22:52" x14ac:dyDescent="0.25">
      <c r="V756" s="140"/>
      <c r="W756" s="180"/>
      <c r="X756" s="180"/>
      <c r="Y756" s="180"/>
      <c r="Z756" s="180"/>
      <c r="AA756" s="140"/>
      <c r="AB756" s="180"/>
      <c r="AD756" s="140"/>
      <c r="AE756" s="180"/>
      <c r="AF756" s="180"/>
      <c r="AG756" s="180"/>
      <c r="AH756" s="180"/>
      <c r="AI756" s="140"/>
      <c r="AJ756" s="180"/>
      <c r="AL756" s="140"/>
      <c r="AM756" s="180"/>
      <c r="AN756" s="180"/>
      <c r="AO756" s="180"/>
      <c r="AP756" s="180"/>
      <c r="AQ756" s="140"/>
      <c r="AR756" s="180"/>
      <c r="AT756" s="140"/>
      <c r="AU756" s="180"/>
      <c r="AV756" s="180"/>
      <c r="AW756" s="180"/>
      <c r="AX756" s="180"/>
      <c r="AY756" s="140"/>
      <c r="AZ756" s="180"/>
    </row>
    <row r="757" spans="22:52" x14ac:dyDescent="0.25">
      <c r="V757" s="140"/>
      <c r="W757" s="180"/>
      <c r="X757" s="180"/>
      <c r="Y757" s="180"/>
      <c r="Z757" s="180"/>
      <c r="AA757" s="140"/>
      <c r="AB757" s="180"/>
      <c r="AD757" s="140"/>
      <c r="AE757" s="180"/>
      <c r="AF757" s="180"/>
      <c r="AG757" s="180"/>
      <c r="AH757" s="180"/>
      <c r="AI757" s="140"/>
      <c r="AJ757" s="180"/>
      <c r="AL757" s="140"/>
      <c r="AM757" s="180"/>
      <c r="AN757" s="180"/>
      <c r="AO757" s="180"/>
      <c r="AP757" s="180"/>
      <c r="AQ757" s="140"/>
      <c r="AR757" s="180"/>
      <c r="AT757" s="140"/>
      <c r="AU757" s="180"/>
      <c r="AV757" s="180"/>
      <c r="AW757" s="180"/>
      <c r="AX757" s="180"/>
      <c r="AY757" s="140"/>
      <c r="AZ757" s="180"/>
    </row>
    <row r="758" spans="22:52" x14ac:dyDescent="0.25">
      <c r="V758" s="140"/>
      <c r="W758" s="180"/>
      <c r="X758" s="180"/>
      <c r="Y758" s="180"/>
      <c r="Z758" s="180"/>
      <c r="AA758" s="140"/>
      <c r="AB758" s="180"/>
      <c r="AD758" s="140"/>
      <c r="AE758" s="180"/>
      <c r="AF758" s="180"/>
      <c r="AG758" s="180"/>
      <c r="AH758" s="180"/>
      <c r="AI758" s="140"/>
      <c r="AJ758" s="180"/>
      <c r="AL758" s="140"/>
      <c r="AM758" s="180"/>
      <c r="AN758" s="180"/>
      <c r="AO758" s="180"/>
      <c r="AP758" s="180"/>
      <c r="AQ758" s="140"/>
      <c r="AR758" s="180"/>
      <c r="AT758" s="140"/>
      <c r="AU758" s="180"/>
      <c r="AV758" s="180"/>
      <c r="AW758" s="180"/>
      <c r="AX758" s="180"/>
      <c r="AY758" s="140"/>
      <c r="AZ758" s="180"/>
    </row>
    <row r="759" spans="22:52" x14ac:dyDescent="0.25">
      <c r="V759" s="140"/>
      <c r="W759" s="180"/>
      <c r="X759" s="180"/>
      <c r="Y759" s="180"/>
      <c r="Z759" s="180"/>
      <c r="AA759" s="140"/>
      <c r="AB759" s="180"/>
      <c r="AD759" s="140"/>
      <c r="AE759" s="180"/>
      <c r="AF759" s="180"/>
      <c r="AG759" s="180"/>
      <c r="AH759" s="180"/>
      <c r="AI759" s="140"/>
      <c r="AJ759" s="180"/>
      <c r="AL759" s="140"/>
      <c r="AM759" s="180"/>
      <c r="AN759" s="180"/>
      <c r="AO759" s="180"/>
      <c r="AP759" s="180"/>
      <c r="AQ759" s="140"/>
      <c r="AR759" s="180"/>
      <c r="AT759" s="140"/>
      <c r="AU759" s="180"/>
      <c r="AV759" s="180"/>
      <c r="AW759" s="180"/>
      <c r="AX759" s="180"/>
      <c r="AY759" s="140"/>
      <c r="AZ759" s="180"/>
    </row>
    <row r="760" spans="22:52" x14ac:dyDescent="0.25">
      <c r="V760" s="140"/>
      <c r="W760" s="180"/>
      <c r="X760" s="180"/>
      <c r="Y760" s="180"/>
      <c r="Z760" s="180"/>
      <c r="AA760" s="140"/>
      <c r="AB760" s="180"/>
      <c r="AD760" s="140"/>
      <c r="AE760" s="180"/>
      <c r="AF760" s="180"/>
      <c r="AG760" s="180"/>
      <c r="AH760" s="180"/>
      <c r="AI760" s="140"/>
      <c r="AJ760" s="180"/>
      <c r="AL760" s="140"/>
      <c r="AM760" s="180"/>
      <c r="AN760" s="180"/>
      <c r="AO760" s="180"/>
      <c r="AP760" s="180"/>
      <c r="AQ760" s="140"/>
      <c r="AR760" s="180"/>
      <c r="AT760" s="140"/>
      <c r="AU760" s="180"/>
      <c r="AV760" s="180"/>
      <c r="AW760" s="180"/>
      <c r="AX760" s="180"/>
      <c r="AY760" s="140"/>
      <c r="AZ760" s="180"/>
    </row>
    <row r="761" spans="22:52" x14ac:dyDescent="0.25">
      <c r="V761" s="140"/>
      <c r="W761" s="180"/>
      <c r="X761" s="180"/>
      <c r="Y761" s="180"/>
      <c r="Z761" s="180"/>
      <c r="AA761" s="140"/>
      <c r="AB761" s="180"/>
      <c r="AD761" s="140"/>
      <c r="AE761" s="180"/>
      <c r="AF761" s="180"/>
      <c r="AG761" s="180"/>
      <c r="AH761" s="180"/>
      <c r="AI761" s="140"/>
      <c r="AJ761" s="180"/>
      <c r="AL761" s="140"/>
      <c r="AM761" s="180"/>
      <c r="AN761" s="180"/>
      <c r="AO761" s="180"/>
      <c r="AP761" s="180"/>
      <c r="AQ761" s="140"/>
      <c r="AR761" s="180"/>
      <c r="AT761" s="140"/>
      <c r="AU761" s="180"/>
      <c r="AV761" s="180"/>
      <c r="AW761" s="180"/>
      <c r="AX761" s="180"/>
      <c r="AY761" s="140"/>
      <c r="AZ761" s="180"/>
    </row>
    <row r="762" spans="22:52" x14ac:dyDescent="0.25">
      <c r="V762" s="140"/>
      <c r="W762" s="180"/>
      <c r="X762" s="180"/>
      <c r="Y762" s="180"/>
      <c r="Z762" s="180"/>
      <c r="AA762" s="140"/>
      <c r="AB762" s="180"/>
      <c r="AD762" s="140"/>
      <c r="AE762" s="180"/>
      <c r="AF762" s="180"/>
      <c r="AG762" s="180"/>
      <c r="AH762" s="180"/>
      <c r="AI762" s="140"/>
      <c r="AJ762" s="180"/>
      <c r="AL762" s="140"/>
      <c r="AM762" s="180"/>
      <c r="AN762" s="180"/>
      <c r="AO762" s="180"/>
      <c r="AP762" s="180"/>
      <c r="AQ762" s="140"/>
      <c r="AR762" s="180"/>
      <c r="AT762" s="140"/>
      <c r="AU762" s="180"/>
      <c r="AV762" s="180"/>
      <c r="AW762" s="180"/>
      <c r="AX762" s="180"/>
      <c r="AY762" s="140"/>
      <c r="AZ762" s="180"/>
    </row>
    <row r="763" spans="22:52" x14ac:dyDescent="0.25">
      <c r="V763" s="140"/>
      <c r="W763" s="180"/>
      <c r="X763" s="180"/>
      <c r="Y763" s="180"/>
      <c r="Z763" s="180"/>
      <c r="AA763" s="140"/>
      <c r="AB763" s="180"/>
      <c r="AD763" s="140"/>
      <c r="AE763" s="180"/>
      <c r="AF763" s="180"/>
      <c r="AG763" s="180"/>
      <c r="AH763" s="180"/>
      <c r="AI763" s="140"/>
      <c r="AJ763" s="180"/>
      <c r="AL763" s="140"/>
      <c r="AM763" s="180"/>
      <c r="AN763" s="180"/>
      <c r="AO763" s="180"/>
      <c r="AP763" s="180"/>
      <c r="AQ763" s="140"/>
      <c r="AR763" s="180"/>
      <c r="AT763" s="140"/>
      <c r="AU763" s="180"/>
      <c r="AV763" s="180"/>
      <c r="AW763" s="180"/>
      <c r="AX763" s="180"/>
      <c r="AY763" s="140"/>
      <c r="AZ763" s="180"/>
    </row>
    <row r="764" spans="22:52" x14ac:dyDescent="0.25">
      <c r="V764" s="140"/>
      <c r="W764" s="180"/>
      <c r="X764" s="180"/>
      <c r="Y764" s="180"/>
      <c r="Z764" s="180"/>
      <c r="AA764" s="140"/>
      <c r="AB764" s="180"/>
      <c r="AD764" s="140"/>
      <c r="AE764" s="180"/>
      <c r="AF764" s="180"/>
      <c r="AG764" s="180"/>
      <c r="AH764" s="180"/>
      <c r="AI764" s="140"/>
      <c r="AJ764" s="180"/>
      <c r="AL764" s="140"/>
      <c r="AM764" s="180"/>
      <c r="AN764" s="180"/>
      <c r="AO764" s="180"/>
      <c r="AP764" s="180"/>
      <c r="AQ764" s="140"/>
      <c r="AR764" s="180"/>
      <c r="AT764" s="140"/>
      <c r="AU764" s="180"/>
      <c r="AV764" s="180"/>
      <c r="AW764" s="180"/>
      <c r="AX764" s="180"/>
      <c r="AY764" s="140"/>
      <c r="AZ764" s="180"/>
    </row>
    <row r="765" spans="22:52" x14ac:dyDescent="0.25">
      <c r="V765" s="140"/>
      <c r="W765" s="180"/>
      <c r="X765" s="180"/>
      <c r="Y765" s="180"/>
      <c r="Z765" s="180"/>
      <c r="AA765" s="140"/>
      <c r="AB765" s="180"/>
      <c r="AD765" s="140"/>
      <c r="AE765" s="180"/>
      <c r="AF765" s="180"/>
      <c r="AG765" s="180"/>
      <c r="AH765" s="180"/>
      <c r="AI765" s="140"/>
      <c r="AJ765" s="180"/>
      <c r="AL765" s="140"/>
      <c r="AM765" s="180"/>
      <c r="AN765" s="180"/>
      <c r="AO765" s="180"/>
      <c r="AP765" s="180"/>
      <c r="AQ765" s="140"/>
      <c r="AR765" s="180"/>
      <c r="AT765" s="140"/>
      <c r="AU765" s="180"/>
      <c r="AV765" s="180"/>
      <c r="AW765" s="180"/>
      <c r="AX765" s="180"/>
      <c r="AY765" s="140"/>
      <c r="AZ765" s="180"/>
    </row>
    <row r="766" spans="22:52" x14ac:dyDescent="0.25">
      <c r="V766" s="140"/>
      <c r="W766" s="180"/>
      <c r="X766" s="180"/>
      <c r="Y766" s="180"/>
      <c r="Z766" s="180"/>
      <c r="AA766" s="140"/>
      <c r="AB766" s="180"/>
      <c r="AD766" s="140"/>
      <c r="AE766" s="180"/>
      <c r="AF766" s="180"/>
      <c r="AG766" s="180"/>
      <c r="AH766" s="180"/>
      <c r="AI766" s="140"/>
      <c r="AJ766" s="180"/>
      <c r="AL766" s="140"/>
      <c r="AM766" s="180"/>
      <c r="AN766" s="180"/>
      <c r="AO766" s="180"/>
      <c r="AP766" s="180"/>
      <c r="AQ766" s="140"/>
      <c r="AR766" s="180"/>
      <c r="AT766" s="140"/>
      <c r="AU766" s="180"/>
      <c r="AV766" s="180"/>
      <c r="AW766" s="180"/>
      <c r="AX766" s="180"/>
      <c r="AY766" s="140"/>
      <c r="AZ766" s="180"/>
    </row>
    <row r="767" spans="22:52" x14ac:dyDescent="0.25">
      <c r="V767" s="140"/>
      <c r="W767" s="180"/>
      <c r="X767" s="180"/>
      <c r="Y767" s="180"/>
      <c r="Z767" s="180"/>
      <c r="AA767" s="140"/>
      <c r="AB767" s="180"/>
      <c r="AD767" s="140"/>
      <c r="AE767" s="180"/>
      <c r="AF767" s="180"/>
      <c r="AG767" s="180"/>
      <c r="AH767" s="180"/>
      <c r="AI767" s="140"/>
      <c r="AJ767" s="180"/>
      <c r="AL767" s="140"/>
      <c r="AM767" s="180"/>
      <c r="AN767" s="180"/>
      <c r="AO767" s="180"/>
      <c r="AP767" s="180"/>
      <c r="AQ767" s="140"/>
      <c r="AR767" s="180"/>
      <c r="AT767" s="140"/>
      <c r="AU767" s="180"/>
      <c r="AV767" s="180"/>
      <c r="AW767" s="180"/>
      <c r="AX767" s="180"/>
      <c r="AY767" s="140"/>
      <c r="AZ767" s="180"/>
    </row>
    <row r="768" spans="22:52" x14ac:dyDescent="0.25">
      <c r="V768" s="140"/>
      <c r="W768" s="180"/>
      <c r="X768" s="180"/>
      <c r="Y768" s="180"/>
      <c r="Z768" s="180"/>
      <c r="AA768" s="140"/>
      <c r="AB768" s="180"/>
      <c r="AD768" s="140"/>
      <c r="AE768" s="180"/>
      <c r="AF768" s="180"/>
      <c r="AG768" s="180"/>
      <c r="AH768" s="180"/>
      <c r="AI768" s="140"/>
      <c r="AJ768" s="180"/>
      <c r="AL768" s="140"/>
      <c r="AM768" s="180"/>
      <c r="AN768" s="180"/>
      <c r="AO768" s="180"/>
      <c r="AP768" s="180"/>
      <c r="AQ768" s="140"/>
      <c r="AR768" s="180"/>
      <c r="AT768" s="140"/>
      <c r="AU768" s="180"/>
      <c r="AV768" s="180"/>
      <c r="AW768" s="180"/>
      <c r="AX768" s="180"/>
      <c r="AY768" s="140"/>
      <c r="AZ768" s="180"/>
    </row>
    <row r="769" spans="22:52" x14ac:dyDescent="0.25">
      <c r="V769" s="140"/>
      <c r="W769" s="180"/>
      <c r="X769" s="180"/>
      <c r="Y769" s="180"/>
      <c r="Z769" s="180"/>
      <c r="AA769" s="140"/>
      <c r="AB769" s="180"/>
      <c r="AD769" s="140"/>
      <c r="AE769" s="180"/>
      <c r="AF769" s="180"/>
      <c r="AG769" s="180"/>
      <c r="AH769" s="180"/>
      <c r="AI769" s="140"/>
      <c r="AJ769" s="180"/>
      <c r="AL769" s="140"/>
      <c r="AM769" s="180"/>
      <c r="AN769" s="180"/>
      <c r="AO769" s="180"/>
      <c r="AP769" s="180"/>
      <c r="AQ769" s="140"/>
      <c r="AR769" s="180"/>
      <c r="AT769" s="140"/>
      <c r="AU769" s="180"/>
      <c r="AV769" s="180"/>
      <c r="AW769" s="180"/>
      <c r="AX769" s="180"/>
      <c r="AY769" s="140"/>
      <c r="AZ769" s="180"/>
    </row>
    <row r="770" spans="22:52" x14ac:dyDescent="0.25">
      <c r="V770" s="140"/>
      <c r="W770" s="180"/>
      <c r="X770" s="180"/>
      <c r="Y770" s="180"/>
      <c r="Z770" s="180"/>
      <c r="AA770" s="140"/>
      <c r="AB770" s="180"/>
      <c r="AD770" s="140"/>
      <c r="AE770" s="180"/>
      <c r="AF770" s="180"/>
      <c r="AG770" s="180"/>
      <c r="AH770" s="180"/>
      <c r="AI770" s="140"/>
      <c r="AJ770" s="180"/>
      <c r="AL770" s="140"/>
      <c r="AM770" s="180"/>
      <c r="AN770" s="180"/>
      <c r="AO770" s="180"/>
      <c r="AP770" s="180"/>
      <c r="AQ770" s="140"/>
      <c r="AR770" s="180"/>
      <c r="AT770" s="140"/>
      <c r="AU770" s="180"/>
      <c r="AV770" s="180"/>
      <c r="AW770" s="180"/>
      <c r="AX770" s="180"/>
      <c r="AY770" s="140"/>
      <c r="AZ770" s="180"/>
    </row>
    <row r="771" spans="22:52" x14ac:dyDescent="0.25">
      <c r="V771" s="140"/>
      <c r="W771" s="180"/>
      <c r="X771" s="180"/>
      <c r="Y771" s="180"/>
      <c r="Z771" s="180"/>
      <c r="AA771" s="140"/>
      <c r="AB771" s="180"/>
      <c r="AD771" s="140"/>
      <c r="AE771" s="180"/>
      <c r="AF771" s="180"/>
      <c r="AG771" s="180"/>
      <c r="AH771" s="180"/>
      <c r="AI771" s="140"/>
      <c r="AJ771" s="180"/>
      <c r="AL771" s="140"/>
      <c r="AM771" s="180"/>
      <c r="AN771" s="180"/>
      <c r="AO771" s="180"/>
      <c r="AP771" s="180"/>
      <c r="AQ771" s="140"/>
      <c r="AR771" s="180"/>
      <c r="AT771" s="140"/>
      <c r="AU771" s="180"/>
      <c r="AV771" s="180"/>
      <c r="AW771" s="180"/>
      <c r="AX771" s="180"/>
      <c r="AY771" s="140"/>
      <c r="AZ771" s="180"/>
    </row>
    <row r="772" spans="22:52" x14ac:dyDescent="0.25">
      <c r="V772" s="140"/>
      <c r="W772" s="180"/>
      <c r="X772" s="180"/>
      <c r="Y772" s="180"/>
      <c r="Z772" s="180"/>
      <c r="AA772" s="140"/>
      <c r="AB772" s="180"/>
      <c r="AD772" s="140"/>
      <c r="AE772" s="180"/>
      <c r="AF772" s="180"/>
      <c r="AG772" s="180"/>
      <c r="AH772" s="180"/>
      <c r="AI772" s="140"/>
      <c r="AJ772" s="180"/>
      <c r="AL772" s="140"/>
      <c r="AM772" s="180"/>
      <c r="AN772" s="180"/>
      <c r="AO772" s="180"/>
      <c r="AP772" s="180"/>
      <c r="AQ772" s="140"/>
      <c r="AR772" s="180"/>
      <c r="AT772" s="140"/>
      <c r="AU772" s="180"/>
      <c r="AV772" s="180"/>
      <c r="AW772" s="180"/>
      <c r="AX772" s="180"/>
      <c r="AY772" s="140"/>
      <c r="AZ772" s="180"/>
    </row>
    <row r="773" spans="22:52" x14ac:dyDescent="0.25">
      <c r="V773" s="140"/>
      <c r="W773" s="180"/>
      <c r="X773" s="180"/>
      <c r="Y773" s="180"/>
      <c r="Z773" s="180"/>
      <c r="AA773" s="140"/>
      <c r="AB773" s="180"/>
      <c r="AD773" s="140"/>
      <c r="AE773" s="180"/>
      <c r="AF773" s="180"/>
      <c r="AG773" s="180"/>
      <c r="AH773" s="180"/>
      <c r="AI773" s="140"/>
      <c r="AJ773" s="180"/>
      <c r="AL773" s="140"/>
      <c r="AM773" s="180"/>
      <c r="AN773" s="180"/>
      <c r="AO773" s="180"/>
      <c r="AP773" s="180"/>
      <c r="AQ773" s="140"/>
      <c r="AR773" s="180"/>
      <c r="AT773" s="140"/>
      <c r="AU773" s="180"/>
      <c r="AV773" s="180"/>
      <c r="AW773" s="180"/>
      <c r="AX773" s="180"/>
      <c r="AY773" s="140"/>
      <c r="AZ773" s="180"/>
    </row>
    <row r="774" spans="22:52" x14ac:dyDescent="0.25">
      <c r="V774" s="140"/>
      <c r="W774" s="180"/>
      <c r="X774" s="180"/>
      <c r="Y774" s="180"/>
      <c r="Z774" s="180"/>
      <c r="AA774" s="140"/>
      <c r="AB774" s="180"/>
      <c r="AD774" s="140"/>
      <c r="AE774" s="180"/>
      <c r="AF774" s="180"/>
      <c r="AG774" s="180"/>
      <c r="AH774" s="180"/>
      <c r="AI774" s="140"/>
      <c r="AJ774" s="180"/>
      <c r="AL774" s="140"/>
      <c r="AM774" s="180"/>
      <c r="AN774" s="180"/>
      <c r="AO774" s="180"/>
      <c r="AP774" s="180"/>
      <c r="AQ774" s="140"/>
      <c r="AR774" s="180"/>
      <c r="AT774" s="140"/>
      <c r="AU774" s="180"/>
      <c r="AV774" s="180"/>
      <c r="AW774" s="180"/>
      <c r="AX774" s="180"/>
      <c r="AY774" s="140"/>
      <c r="AZ774" s="180"/>
    </row>
    <row r="775" spans="22:52" x14ac:dyDescent="0.25">
      <c r="V775" s="140"/>
      <c r="W775" s="180"/>
      <c r="X775" s="180"/>
      <c r="Y775" s="180"/>
      <c r="Z775" s="180"/>
      <c r="AA775" s="140"/>
      <c r="AB775" s="180"/>
      <c r="AD775" s="140"/>
      <c r="AE775" s="180"/>
      <c r="AF775" s="180"/>
      <c r="AG775" s="180"/>
      <c r="AH775" s="180"/>
      <c r="AI775" s="140"/>
      <c r="AJ775" s="180"/>
      <c r="AL775" s="140"/>
      <c r="AM775" s="180"/>
      <c r="AN775" s="180"/>
      <c r="AO775" s="180"/>
      <c r="AP775" s="180"/>
      <c r="AQ775" s="140"/>
      <c r="AR775" s="180"/>
      <c r="AT775" s="140"/>
      <c r="AU775" s="180"/>
      <c r="AV775" s="180"/>
      <c r="AW775" s="180"/>
      <c r="AX775" s="180"/>
      <c r="AY775" s="140"/>
      <c r="AZ775" s="180"/>
    </row>
    <row r="776" spans="22:52" x14ac:dyDescent="0.25">
      <c r="V776" s="140"/>
      <c r="W776" s="180"/>
      <c r="X776" s="180"/>
      <c r="Y776" s="180"/>
      <c r="Z776" s="180"/>
      <c r="AA776" s="140"/>
      <c r="AB776" s="180"/>
      <c r="AD776" s="140"/>
      <c r="AE776" s="180"/>
      <c r="AF776" s="180"/>
      <c r="AG776" s="180"/>
      <c r="AH776" s="180"/>
      <c r="AI776" s="140"/>
      <c r="AJ776" s="180"/>
      <c r="AL776" s="140"/>
      <c r="AM776" s="180"/>
      <c r="AN776" s="180"/>
      <c r="AO776" s="180"/>
      <c r="AP776" s="180"/>
      <c r="AQ776" s="140"/>
      <c r="AR776" s="180"/>
      <c r="AT776" s="140"/>
      <c r="AU776" s="180"/>
      <c r="AV776" s="180"/>
      <c r="AW776" s="180"/>
      <c r="AX776" s="180"/>
      <c r="AY776" s="140"/>
      <c r="AZ776" s="180"/>
    </row>
    <row r="777" spans="22:52" x14ac:dyDescent="0.25">
      <c r="V777" s="140"/>
      <c r="W777" s="180"/>
      <c r="X777" s="180"/>
      <c r="Y777" s="180"/>
      <c r="Z777" s="180"/>
      <c r="AA777" s="140"/>
      <c r="AB777" s="180"/>
      <c r="AD777" s="140"/>
      <c r="AE777" s="180"/>
      <c r="AF777" s="180"/>
      <c r="AG777" s="180"/>
      <c r="AH777" s="180"/>
      <c r="AI777" s="140"/>
      <c r="AJ777" s="180"/>
      <c r="AL777" s="140"/>
      <c r="AM777" s="180"/>
      <c r="AN777" s="180"/>
      <c r="AO777" s="180"/>
      <c r="AP777" s="180"/>
      <c r="AQ777" s="140"/>
      <c r="AR777" s="180"/>
      <c r="AT777" s="140"/>
      <c r="AU777" s="180"/>
      <c r="AV777" s="180"/>
      <c r="AW777" s="180"/>
      <c r="AX777" s="180"/>
      <c r="AY777" s="140"/>
      <c r="AZ777" s="180"/>
    </row>
    <row r="778" spans="22:52" x14ac:dyDescent="0.25">
      <c r="V778" s="140"/>
      <c r="W778" s="180"/>
      <c r="X778" s="180"/>
      <c r="Y778" s="180"/>
      <c r="Z778" s="180"/>
      <c r="AA778" s="140"/>
      <c r="AB778" s="180"/>
      <c r="AD778" s="140"/>
      <c r="AE778" s="180"/>
      <c r="AF778" s="180"/>
      <c r="AG778" s="180"/>
      <c r="AH778" s="180"/>
      <c r="AI778" s="140"/>
      <c r="AJ778" s="180"/>
      <c r="AL778" s="140"/>
      <c r="AM778" s="180"/>
      <c r="AN778" s="180"/>
      <c r="AO778" s="180"/>
      <c r="AP778" s="180"/>
      <c r="AQ778" s="140"/>
      <c r="AR778" s="180"/>
      <c r="AT778" s="140"/>
      <c r="AU778" s="180"/>
      <c r="AV778" s="180"/>
      <c r="AW778" s="180"/>
      <c r="AX778" s="180"/>
      <c r="AY778" s="140"/>
      <c r="AZ778" s="180"/>
    </row>
    <row r="779" spans="22:52" x14ac:dyDescent="0.25">
      <c r="V779" s="140"/>
      <c r="W779" s="180"/>
      <c r="X779" s="180"/>
      <c r="Y779" s="180"/>
      <c r="Z779" s="180"/>
      <c r="AA779" s="140"/>
      <c r="AB779" s="180"/>
      <c r="AD779" s="140"/>
      <c r="AE779" s="180"/>
      <c r="AF779" s="180"/>
      <c r="AG779" s="180"/>
      <c r="AH779" s="180"/>
      <c r="AI779" s="140"/>
      <c r="AJ779" s="180"/>
      <c r="AL779" s="140"/>
      <c r="AM779" s="180"/>
      <c r="AN779" s="180"/>
      <c r="AO779" s="180"/>
      <c r="AP779" s="180"/>
      <c r="AQ779" s="140"/>
      <c r="AR779" s="180"/>
      <c r="AT779" s="140"/>
      <c r="AU779" s="180"/>
      <c r="AV779" s="180"/>
      <c r="AW779" s="180"/>
      <c r="AX779" s="180"/>
      <c r="AY779" s="140"/>
      <c r="AZ779" s="180"/>
    </row>
    <row r="780" spans="22:52" x14ac:dyDescent="0.25">
      <c r="V780" s="140"/>
      <c r="W780" s="180"/>
      <c r="X780" s="180"/>
      <c r="Y780" s="180"/>
      <c r="Z780" s="180"/>
      <c r="AA780" s="140"/>
      <c r="AB780" s="180"/>
      <c r="AD780" s="140"/>
      <c r="AE780" s="180"/>
      <c r="AF780" s="180"/>
      <c r="AG780" s="180"/>
      <c r="AH780" s="180"/>
      <c r="AI780" s="140"/>
      <c r="AJ780" s="180"/>
      <c r="AL780" s="140"/>
      <c r="AM780" s="180"/>
      <c r="AN780" s="180"/>
      <c r="AO780" s="180"/>
      <c r="AP780" s="180"/>
      <c r="AQ780" s="140"/>
      <c r="AR780" s="180"/>
      <c r="AT780" s="140"/>
      <c r="AU780" s="180"/>
      <c r="AV780" s="180"/>
      <c r="AW780" s="180"/>
      <c r="AX780" s="180"/>
      <c r="AY780" s="140"/>
      <c r="AZ780" s="180"/>
    </row>
    <row r="781" spans="22:52" x14ac:dyDescent="0.25">
      <c r="V781" s="140"/>
      <c r="W781" s="180"/>
      <c r="X781" s="180"/>
      <c r="Y781" s="180"/>
      <c r="Z781" s="180"/>
      <c r="AA781" s="140"/>
      <c r="AB781" s="180"/>
      <c r="AD781" s="140"/>
      <c r="AE781" s="180"/>
      <c r="AF781" s="180"/>
      <c r="AG781" s="180"/>
      <c r="AH781" s="180"/>
      <c r="AI781" s="140"/>
      <c r="AJ781" s="180"/>
      <c r="AL781" s="140"/>
      <c r="AM781" s="180"/>
      <c r="AN781" s="180"/>
      <c r="AO781" s="180"/>
      <c r="AP781" s="180"/>
      <c r="AQ781" s="140"/>
      <c r="AR781" s="180"/>
      <c r="AT781" s="140"/>
      <c r="AU781" s="180"/>
      <c r="AV781" s="180"/>
      <c r="AW781" s="180"/>
      <c r="AX781" s="180"/>
      <c r="AY781" s="140"/>
      <c r="AZ781" s="180"/>
    </row>
    <row r="782" spans="22:52" x14ac:dyDescent="0.25">
      <c r="V782" s="140"/>
      <c r="W782" s="180"/>
      <c r="X782" s="180"/>
      <c r="Y782" s="180"/>
      <c r="Z782" s="180"/>
      <c r="AA782" s="140"/>
      <c r="AB782" s="180"/>
      <c r="AD782" s="140"/>
      <c r="AE782" s="180"/>
      <c r="AF782" s="180"/>
      <c r="AG782" s="180"/>
      <c r="AH782" s="180"/>
      <c r="AI782" s="140"/>
      <c r="AJ782" s="180"/>
      <c r="AL782" s="140"/>
      <c r="AM782" s="180"/>
      <c r="AN782" s="180"/>
      <c r="AO782" s="180"/>
      <c r="AP782" s="180"/>
      <c r="AQ782" s="140"/>
      <c r="AR782" s="180"/>
      <c r="AT782" s="140"/>
      <c r="AU782" s="180"/>
      <c r="AV782" s="180"/>
      <c r="AW782" s="180"/>
      <c r="AX782" s="180"/>
      <c r="AY782" s="140"/>
      <c r="AZ782" s="180"/>
    </row>
    <row r="783" spans="22:52" x14ac:dyDescent="0.25">
      <c r="V783" s="140"/>
      <c r="W783" s="180"/>
      <c r="X783" s="180"/>
      <c r="Y783" s="180"/>
      <c r="Z783" s="180"/>
      <c r="AA783" s="140"/>
      <c r="AB783" s="180"/>
      <c r="AD783" s="140"/>
      <c r="AE783" s="180"/>
      <c r="AF783" s="180"/>
      <c r="AG783" s="180"/>
      <c r="AH783" s="180"/>
      <c r="AI783" s="140"/>
      <c r="AJ783" s="180"/>
      <c r="AL783" s="140"/>
      <c r="AM783" s="180"/>
      <c r="AN783" s="180"/>
      <c r="AO783" s="180"/>
      <c r="AP783" s="180"/>
      <c r="AQ783" s="140"/>
      <c r="AR783" s="180"/>
      <c r="AT783" s="140"/>
      <c r="AU783" s="180"/>
      <c r="AV783" s="180"/>
      <c r="AW783" s="180"/>
      <c r="AX783" s="180"/>
      <c r="AY783" s="140"/>
      <c r="AZ783" s="180"/>
    </row>
    <row r="784" spans="22:52" x14ac:dyDescent="0.25">
      <c r="V784" s="140"/>
      <c r="W784" s="180"/>
      <c r="X784" s="180"/>
      <c r="Y784" s="180"/>
      <c r="Z784" s="180"/>
      <c r="AA784" s="140"/>
      <c r="AB784" s="180"/>
      <c r="AD784" s="140"/>
      <c r="AE784" s="180"/>
      <c r="AF784" s="180"/>
      <c r="AG784" s="180"/>
      <c r="AH784" s="180"/>
      <c r="AI784" s="140"/>
      <c r="AJ784" s="180"/>
      <c r="AL784" s="140"/>
      <c r="AM784" s="180"/>
      <c r="AN784" s="180"/>
      <c r="AO784" s="180"/>
      <c r="AP784" s="180"/>
      <c r="AQ784" s="140"/>
      <c r="AR784" s="180"/>
      <c r="AT784" s="140"/>
      <c r="AU784" s="180"/>
      <c r="AV784" s="180"/>
      <c r="AW784" s="180"/>
      <c r="AX784" s="180"/>
      <c r="AY784" s="140"/>
      <c r="AZ784" s="180"/>
    </row>
    <row r="785" spans="22:52" x14ac:dyDescent="0.25">
      <c r="V785" s="140"/>
      <c r="W785" s="180"/>
      <c r="X785" s="180"/>
      <c r="Y785" s="180"/>
      <c r="Z785" s="180"/>
      <c r="AA785" s="140"/>
      <c r="AB785" s="180"/>
      <c r="AD785" s="140"/>
      <c r="AE785" s="180"/>
      <c r="AF785" s="180"/>
      <c r="AG785" s="180"/>
      <c r="AH785" s="180"/>
      <c r="AI785" s="140"/>
      <c r="AJ785" s="180"/>
      <c r="AL785" s="140"/>
      <c r="AM785" s="180"/>
      <c r="AN785" s="180"/>
      <c r="AO785" s="180"/>
      <c r="AP785" s="180"/>
      <c r="AQ785" s="140"/>
      <c r="AR785" s="180"/>
      <c r="AT785" s="140"/>
      <c r="AU785" s="180"/>
      <c r="AV785" s="180"/>
      <c r="AW785" s="180"/>
      <c r="AX785" s="180"/>
      <c r="AY785" s="140"/>
      <c r="AZ785" s="180"/>
    </row>
    <row r="786" spans="22:52" x14ac:dyDescent="0.25">
      <c r="V786" s="140"/>
      <c r="W786" s="180"/>
      <c r="X786" s="180"/>
      <c r="Y786" s="180"/>
      <c r="Z786" s="180"/>
      <c r="AA786" s="140"/>
      <c r="AB786" s="180"/>
      <c r="AD786" s="140"/>
      <c r="AE786" s="180"/>
      <c r="AF786" s="180"/>
      <c r="AG786" s="180"/>
      <c r="AH786" s="180"/>
      <c r="AI786" s="140"/>
      <c r="AJ786" s="180"/>
      <c r="AL786" s="140"/>
      <c r="AM786" s="180"/>
      <c r="AN786" s="180"/>
      <c r="AO786" s="180"/>
      <c r="AP786" s="180"/>
      <c r="AQ786" s="140"/>
      <c r="AR786" s="180"/>
      <c r="AT786" s="140"/>
      <c r="AU786" s="180"/>
      <c r="AV786" s="180"/>
      <c r="AW786" s="180"/>
      <c r="AX786" s="180"/>
      <c r="AY786" s="140"/>
      <c r="AZ786" s="180"/>
    </row>
    <row r="787" spans="22:52" x14ac:dyDescent="0.25">
      <c r="V787" s="140"/>
      <c r="W787" s="180"/>
      <c r="X787" s="180"/>
      <c r="Y787" s="180"/>
      <c r="Z787" s="180"/>
      <c r="AA787" s="140"/>
      <c r="AB787" s="180"/>
      <c r="AD787" s="140"/>
      <c r="AE787" s="180"/>
      <c r="AF787" s="180"/>
      <c r="AG787" s="180"/>
      <c r="AH787" s="180"/>
      <c r="AI787" s="140"/>
      <c r="AJ787" s="180"/>
      <c r="AL787" s="140"/>
      <c r="AM787" s="180"/>
      <c r="AN787" s="180"/>
      <c r="AO787" s="180"/>
      <c r="AP787" s="180"/>
      <c r="AQ787" s="140"/>
      <c r="AR787" s="180"/>
      <c r="AT787" s="140"/>
      <c r="AU787" s="180"/>
      <c r="AV787" s="180"/>
      <c r="AW787" s="180"/>
      <c r="AX787" s="180"/>
      <c r="AY787" s="140"/>
      <c r="AZ787" s="180"/>
    </row>
    <row r="788" spans="22:52" x14ac:dyDescent="0.25">
      <c r="V788" s="140"/>
      <c r="W788" s="180"/>
      <c r="X788" s="180"/>
      <c r="Y788" s="180"/>
      <c r="Z788" s="180"/>
      <c r="AA788" s="140"/>
      <c r="AB788" s="180"/>
      <c r="AD788" s="140"/>
      <c r="AE788" s="180"/>
      <c r="AF788" s="180"/>
      <c r="AG788" s="180"/>
      <c r="AH788" s="180"/>
      <c r="AI788" s="140"/>
      <c r="AJ788" s="180"/>
      <c r="AL788" s="140"/>
      <c r="AM788" s="180"/>
      <c r="AN788" s="180"/>
      <c r="AO788" s="180"/>
      <c r="AP788" s="180"/>
      <c r="AQ788" s="140"/>
      <c r="AR788" s="180"/>
      <c r="AT788" s="140"/>
      <c r="AU788" s="180"/>
      <c r="AV788" s="180"/>
      <c r="AW788" s="180"/>
      <c r="AX788" s="180"/>
      <c r="AY788" s="140"/>
      <c r="AZ788" s="180"/>
    </row>
    <row r="789" spans="22:52" x14ac:dyDescent="0.25">
      <c r="V789" s="140"/>
      <c r="W789" s="180"/>
      <c r="X789" s="180"/>
      <c r="Y789" s="180"/>
      <c r="Z789" s="180"/>
      <c r="AA789" s="140"/>
      <c r="AB789" s="180"/>
      <c r="AD789" s="140"/>
      <c r="AE789" s="180"/>
      <c r="AF789" s="180"/>
      <c r="AG789" s="180"/>
      <c r="AH789" s="180"/>
      <c r="AI789" s="140"/>
      <c r="AJ789" s="180"/>
      <c r="AL789" s="140"/>
      <c r="AM789" s="180"/>
      <c r="AN789" s="180"/>
      <c r="AO789" s="180"/>
      <c r="AP789" s="180"/>
      <c r="AQ789" s="140"/>
      <c r="AR789" s="180"/>
      <c r="AT789" s="140"/>
      <c r="AU789" s="180"/>
      <c r="AV789" s="180"/>
      <c r="AW789" s="180"/>
      <c r="AX789" s="180"/>
      <c r="AY789" s="140"/>
      <c r="AZ789" s="180"/>
    </row>
    <row r="790" spans="22:52" x14ac:dyDescent="0.25">
      <c r="V790" s="140"/>
      <c r="W790" s="180"/>
      <c r="X790" s="180"/>
      <c r="Y790" s="180"/>
      <c r="Z790" s="180"/>
      <c r="AA790" s="140"/>
      <c r="AB790" s="180"/>
      <c r="AD790" s="140"/>
      <c r="AE790" s="180"/>
      <c r="AF790" s="180"/>
      <c r="AG790" s="180"/>
      <c r="AH790" s="180"/>
      <c r="AI790" s="140"/>
      <c r="AJ790" s="180"/>
      <c r="AL790" s="140"/>
      <c r="AM790" s="180"/>
      <c r="AN790" s="180"/>
      <c r="AO790" s="180"/>
      <c r="AP790" s="180"/>
      <c r="AQ790" s="140"/>
      <c r="AR790" s="180"/>
      <c r="AT790" s="140"/>
      <c r="AU790" s="180"/>
      <c r="AV790" s="180"/>
      <c r="AW790" s="180"/>
      <c r="AX790" s="180"/>
      <c r="AY790" s="140"/>
      <c r="AZ790" s="180"/>
    </row>
    <row r="791" spans="22:52" x14ac:dyDescent="0.25">
      <c r="V791" s="140"/>
      <c r="W791" s="180"/>
      <c r="X791" s="180"/>
      <c r="Y791" s="180"/>
      <c r="Z791" s="180"/>
      <c r="AA791" s="140"/>
      <c r="AB791" s="180"/>
      <c r="AD791" s="140"/>
      <c r="AE791" s="180"/>
      <c r="AF791" s="180"/>
      <c r="AG791" s="180"/>
      <c r="AH791" s="180"/>
      <c r="AI791" s="140"/>
      <c r="AJ791" s="180"/>
      <c r="AL791" s="140"/>
      <c r="AM791" s="180"/>
      <c r="AN791" s="180"/>
      <c r="AO791" s="180"/>
      <c r="AP791" s="180"/>
      <c r="AQ791" s="140"/>
      <c r="AR791" s="180"/>
      <c r="AT791" s="140"/>
      <c r="AU791" s="180"/>
      <c r="AV791" s="180"/>
      <c r="AW791" s="180"/>
      <c r="AX791" s="180"/>
      <c r="AY791" s="140"/>
      <c r="AZ791" s="180"/>
    </row>
    <row r="792" spans="22:52" x14ac:dyDescent="0.25">
      <c r="V792" s="140"/>
      <c r="W792" s="180"/>
      <c r="X792" s="180"/>
      <c r="Y792" s="180"/>
      <c r="Z792" s="180"/>
      <c r="AA792" s="140"/>
      <c r="AB792" s="180"/>
      <c r="AD792" s="140"/>
      <c r="AE792" s="180"/>
      <c r="AF792" s="180"/>
      <c r="AG792" s="180"/>
      <c r="AH792" s="180"/>
      <c r="AI792" s="140"/>
      <c r="AJ792" s="180"/>
      <c r="AL792" s="140"/>
      <c r="AM792" s="180"/>
      <c r="AN792" s="180"/>
      <c r="AO792" s="180"/>
      <c r="AP792" s="180"/>
      <c r="AQ792" s="140"/>
      <c r="AR792" s="180"/>
      <c r="AT792" s="140"/>
      <c r="AU792" s="180"/>
      <c r="AV792" s="180"/>
      <c r="AW792" s="180"/>
      <c r="AX792" s="180"/>
      <c r="AY792" s="140"/>
      <c r="AZ792" s="180"/>
    </row>
    <row r="793" spans="22:52" x14ac:dyDescent="0.25">
      <c r="V793" s="140"/>
      <c r="W793" s="180"/>
      <c r="X793" s="180"/>
      <c r="Y793" s="180"/>
      <c r="Z793" s="180"/>
      <c r="AA793" s="140"/>
      <c r="AB793" s="180"/>
      <c r="AD793" s="140"/>
      <c r="AE793" s="180"/>
      <c r="AF793" s="180"/>
      <c r="AG793" s="180"/>
      <c r="AH793" s="180"/>
      <c r="AI793" s="140"/>
      <c r="AJ793" s="180"/>
      <c r="AL793" s="140"/>
      <c r="AM793" s="180"/>
      <c r="AN793" s="180"/>
      <c r="AO793" s="180"/>
      <c r="AP793" s="180"/>
      <c r="AQ793" s="140"/>
      <c r="AR793" s="180"/>
      <c r="AT793" s="140"/>
      <c r="AU793" s="180"/>
      <c r="AV793" s="180"/>
      <c r="AW793" s="180"/>
      <c r="AX793" s="180"/>
      <c r="AY793" s="140"/>
      <c r="AZ793" s="180"/>
    </row>
    <row r="794" spans="22:52" x14ac:dyDescent="0.25">
      <c r="V794" s="140"/>
      <c r="W794" s="180"/>
      <c r="X794" s="180"/>
      <c r="Y794" s="180"/>
      <c r="Z794" s="180"/>
      <c r="AA794" s="140"/>
      <c r="AB794" s="180"/>
      <c r="AD794" s="140"/>
      <c r="AE794" s="180"/>
      <c r="AF794" s="180"/>
      <c r="AG794" s="180"/>
      <c r="AH794" s="180"/>
      <c r="AI794" s="140"/>
      <c r="AJ794" s="180"/>
      <c r="AL794" s="140"/>
      <c r="AM794" s="180"/>
      <c r="AN794" s="180"/>
      <c r="AO794" s="180"/>
      <c r="AP794" s="180"/>
      <c r="AQ794" s="140"/>
      <c r="AR794" s="180"/>
      <c r="AT794" s="140"/>
      <c r="AU794" s="180"/>
      <c r="AV794" s="180"/>
      <c r="AW794" s="180"/>
      <c r="AX794" s="180"/>
      <c r="AY794" s="140"/>
      <c r="AZ794" s="180"/>
    </row>
    <row r="795" spans="22:52" x14ac:dyDescent="0.25">
      <c r="V795" s="140"/>
      <c r="W795" s="180"/>
      <c r="X795" s="180"/>
      <c r="Y795" s="180"/>
      <c r="Z795" s="180"/>
      <c r="AA795" s="140"/>
      <c r="AB795" s="180"/>
      <c r="AD795" s="140"/>
      <c r="AE795" s="180"/>
      <c r="AF795" s="180"/>
      <c r="AG795" s="180"/>
      <c r="AH795" s="180"/>
      <c r="AI795" s="140"/>
      <c r="AJ795" s="180"/>
      <c r="AL795" s="140"/>
      <c r="AM795" s="180"/>
      <c r="AN795" s="180"/>
      <c r="AO795" s="180"/>
      <c r="AP795" s="180"/>
      <c r="AQ795" s="140"/>
      <c r="AR795" s="180"/>
      <c r="AT795" s="140"/>
      <c r="AU795" s="180"/>
      <c r="AV795" s="180"/>
      <c r="AW795" s="180"/>
      <c r="AX795" s="180"/>
      <c r="AY795" s="140"/>
      <c r="AZ795" s="180"/>
    </row>
    <row r="796" spans="22:52" x14ac:dyDescent="0.25">
      <c r="V796" s="140"/>
      <c r="W796" s="180"/>
      <c r="X796" s="180"/>
      <c r="Y796" s="180"/>
      <c r="Z796" s="180"/>
      <c r="AA796" s="140"/>
      <c r="AB796" s="180"/>
      <c r="AD796" s="140"/>
      <c r="AE796" s="180"/>
      <c r="AF796" s="180"/>
      <c r="AG796" s="180"/>
      <c r="AH796" s="180"/>
      <c r="AI796" s="140"/>
      <c r="AJ796" s="180"/>
      <c r="AL796" s="140"/>
      <c r="AM796" s="180"/>
      <c r="AN796" s="180"/>
      <c r="AO796" s="180"/>
      <c r="AP796" s="180"/>
      <c r="AQ796" s="140"/>
      <c r="AR796" s="180"/>
      <c r="AT796" s="140"/>
      <c r="AU796" s="180"/>
      <c r="AV796" s="180"/>
      <c r="AW796" s="180"/>
      <c r="AX796" s="180"/>
      <c r="AY796" s="140"/>
      <c r="AZ796" s="180"/>
    </row>
    <row r="797" spans="22:52" x14ac:dyDescent="0.25">
      <c r="V797" s="140"/>
      <c r="W797" s="180"/>
      <c r="X797" s="180"/>
      <c r="Y797" s="180"/>
      <c r="Z797" s="180"/>
      <c r="AA797" s="140"/>
      <c r="AB797" s="180"/>
      <c r="AD797" s="140"/>
      <c r="AE797" s="180"/>
      <c r="AF797" s="180"/>
      <c r="AG797" s="180"/>
      <c r="AH797" s="180"/>
      <c r="AI797" s="140"/>
      <c r="AJ797" s="180"/>
      <c r="AL797" s="140"/>
      <c r="AM797" s="180"/>
      <c r="AN797" s="180"/>
      <c r="AO797" s="180"/>
      <c r="AP797" s="180"/>
      <c r="AQ797" s="140"/>
      <c r="AR797" s="180"/>
      <c r="AT797" s="140"/>
      <c r="AU797" s="180"/>
      <c r="AV797" s="180"/>
      <c r="AW797" s="180"/>
      <c r="AX797" s="180"/>
      <c r="AY797" s="140"/>
      <c r="AZ797" s="180"/>
    </row>
    <row r="798" spans="22:52" x14ac:dyDescent="0.25">
      <c r="V798" s="140"/>
      <c r="W798" s="180"/>
      <c r="X798" s="180"/>
      <c r="Y798" s="180"/>
      <c r="Z798" s="180"/>
      <c r="AA798" s="140"/>
      <c r="AB798" s="180"/>
      <c r="AD798" s="140"/>
      <c r="AE798" s="180"/>
      <c r="AF798" s="180"/>
      <c r="AG798" s="180"/>
      <c r="AH798" s="180"/>
      <c r="AI798" s="140"/>
      <c r="AJ798" s="180"/>
      <c r="AL798" s="140"/>
      <c r="AM798" s="180"/>
      <c r="AN798" s="180"/>
      <c r="AO798" s="180"/>
      <c r="AP798" s="180"/>
      <c r="AQ798" s="140"/>
      <c r="AR798" s="180"/>
      <c r="AT798" s="140"/>
      <c r="AU798" s="180"/>
      <c r="AV798" s="180"/>
      <c r="AW798" s="180"/>
      <c r="AX798" s="180"/>
      <c r="AY798" s="140"/>
      <c r="AZ798" s="180"/>
    </row>
    <row r="799" spans="22:52" x14ac:dyDescent="0.25">
      <c r="V799" s="140"/>
      <c r="W799" s="180"/>
      <c r="X799" s="180"/>
      <c r="Y799" s="180"/>
      <c r="Z799" s="180"/>
      <c r="AA799" s="140"/>
      <c r="AB799" s="180"/>
      <c r="AD799" s="140"/>
      <c r="AE799" s="180"/>
      <c r="AF799" s="180"/>
      <c r="AG799" s="180"/>
      <c r="AH799" s="180"/>
      <c r="AI799" s="140"/>
      <c r="AJ799" s="180"/>
      <c r="AL799" s="140"/>
      <c r="AM799" s="180"/>
      <c r="AN799" s="180"/>
      <c r="AO799" s="180"/>
      <c r="AP799" s="180"/>
      <c r="AQ799" s="140"/>
      <c r="AR799" s="180"/>
      <c r="AT799" s="140"/>
      <c r="AU799" s="180"/>
      <c r="AV799" s="180"/>
      <c r="AW799" s="180"/>
      <c r="AX799" s="180"/>
      <c r="AY799" s="140"/>
      <c r="AZ799" s="180"/>
    </row>
    <row r="800" spans="22:52" x14ac:dyDescent="0.25">
      <c r="V800" s="140"/>
      <c r="W800" s="180"/>
      <c r="X800" s="180"/>
      <c r="Y800" s="180"/>
      <c r="Z800" s="180"/>
      <c r="AA800" s="140"/>
      <c r="AB800" s="180"/>
      <c r="AD800" s="140"/>
      <c r="AE800" s="180"/>
      <c r="AF800" s="180"/>
      <c r="AG800" s="180"/>
      <c r="AH800" s="180"/>
      <c r="AI800" s="140"/>
      <c r="AJ800" s="180"/>
      <c r="AL800" s="140"/>
      <c r="AM800" s="180"/>
      <c r="AN800" s="180"/>
      <c r="AO800" s="180"/>
      <c r="AP800" s="180"/>
      <c r="AQ800" s="140"/>
      <c r="AR800" s="180"/>
      <c r="AT800" s="140"/>
      <c r="AU800" s="180"/>
      <c r="AV800" s="180"/>
      <c r="AW800" s="180"/>
      <c r="AX800" s="180"/>
      <c r="AY800" s="140"/>
      <c r="AZ800" s="180"/>
    </row>
    <row r="801" spans="22:52" x14ac:dyDescent="0.25">
      <c r="V801" s="140"/>
      <c r="W801" s="180"/>
      <c r="X801" s="180"/>
      <c r="Y801" s="180"/>
      <c r="Z801" s="180"/>
      <c r="AA801" s="140"/>
      <c r="AB801" s="180"/>
      <c r="AD801" s="140"/>
      <c r="AE801" s="180"/>
      <c r="AF801" s="180"/>
      <c r="AG801" s="180"/>
      <c r="AH801" s="180"/>
      <c r="AI801" s="140"/>
      <c r="AJ801" s="180"/>
      <c r="AL801" s="140"/>
      <c r="AM801" s="180"/>
      <c r="AN801" s="180"/>
      <c r="AO801" s="180"/>
      <c r="AP801" s="180"/>
      <c r="AQ801" s="140"/>
      <c r="AR801" s="180"/>
      <c r="AT801" s="140"/>
      <c r="AU801" s="180"/>
      <c r="AV801" s="180"/>
      <c r="AW801" s="180"/>
      <c r="AX801" s="180"/>
      <c r="AY801" s="140"/>
      <c r="AZ801" s="180"/>
    </row>
    <row r="802" spans="22:52" x14ac:dyDescent="0.25">
      <c r="V802" s="140"/>
      <c r="W802" s="180"/>
      <c r="X802" s="180"/>
      <c r="Y802" s="180"/>
      <c r="Z802" s="180"/>
      <c r="AA802" s="140"/>
      <c r="AB802" s="180"/>
      <c r="AD802" s="140"/>
      <c r="AE802" s="180"/>
      <c r="AF802" s="180"/>
      <c r="AG802" s="180"/>
      <c r="AH802" s="180"/>
      <c r="AI802" s="140"/>
      <c r="AJ802" s="180"/>
      <c r="AL802" s="140"/>
      <c r="AM802" s="180"/>
      <c r="AN802" s="180"/>
      <c r="AO802" s="180"/>
      <c r="AP802" s="180"/>
      <c r="AQ802" s="140"/>
      <c r="AR802" s="180"/>
      <c r="AT802" s="140"/>
      <c r="AU802" s="180"/>
      <c r="AV802" s="180"/>
      <c r="AW802" s="180"/>
      <c r="AX802" s="180"/>
      <c r="AY802" s="140"/>
      <c r="AZ802" s="180"/>
    </row>
    <row r="803" spans="22:52" x14ac:dyDescent="0.25">
      <c r="V803" s="140"/>
      <c r="W803" s="180"/>
      <c r="X803" s="180"/>
      <c r="Y803" s="180"/>
      <c r="Z803" s="180"/>
      <c r="AA803" s="140"/>
      <c r="AB803" s="180"/>
      <c r="AD803" s="140"/>
      <c r="AE803" s="180"/>
      <c r="AF803" s="180"/>
      <c r="AG803" s="180"/>
      <c r="AH803" s="180"/>
      <c r="AI803" s="140"/>
      <c r="AJ803" s="180"/>
      <c r="AL803" s="140"/>
      <c r="AM803" s="180"/>
      <c r="AN803" s="180"/>
      <c r="AO803" s="180"/>
      <c r="AP803" s="180"/>
      <c r="AQ803" s="140"/>
      <c r="AR803" s="180"/>
      <c r="AT803" s="140"/>
      <c r="AU803" s="180"/>
      <c r="AV803" s="180"/>
      <c r="AW803" s="180"/>
      <c r="AX803" s="180"/>
      <c r="AY803" s="140"/>
      <c r="AZ803" s="180"/>
    </row>
    <row r="804" spans="22:52" x14ac:dyDescent="0.25">
      <c r="V804" s="140"/>
      <c r="W804" s="180"/>
      <c r="X804" s="180"/>
      <c r="Y804" s="180"/>
      <c r="Z804" s="180"/>
      <c r="AA804" s="140"/>
      <c r="AB804" s="180"/>
      <c r="AD804" s="140"/>
      <c r="AE804" s="180"/>
      <c r="AF804" s="180"/>
      <c r="AG804" s="180"/>
      <c r="AH804" s="180"/>
      <c r="AI804" s="140"/>
      <c r="AJ804" s="180"/>
      <c r="AL804" s="140"/>
      <c r="AM804" s="180"/>
      <c r="AN804" s="180"/>
      <c r="AO804" s="180"/>
      <c r="AP804" s="180"/>
      <c r="AQ804" s="140"/>
      <c r="AR804" s="180"/>
      <c r="AT804" s="140"/>
      <c r="AU804" s="180"/>
      <c r="AV804" s="180"/>
      <c r="AW804" s="180"/>
      <c r="AX804" s="180"/>
      <c r="AY804" s="140"/>
      <c r="AZ804" s="180"/>
    </row>
    <row r="805" spans="22:52" x14ac:dyDescent="0.25">
      <c r="V805" s="140"/>
      <c r="W805" s="180"/>
      <c r="X805" s="180"/>
      <c r="Y805" s="180"/>
      <c r="Z805" s="180"/>
      <c r="AA805" s="140"/>
      <c r="AB805" s="180"/>
      <c r="AD805" s="140"/>
      <c r="AE805" s="180"/>
      <c r="AF805" s="180"/>
      <c r="AG805" s="180"/>
      <c r="AH805" s="180"/>
      <c r="AI805" s="140"/>
      <c r="AJ805" s="180"/>
      <c r="AL805" s="140"/>
      <c r="AM805" s="180"/>
      <c r="AN805" s="180"/>
      <c r="AO805" s="180"/>
      <c r="AP805" s="180"/>
      <c r="AQ805" s="140"/>
      <c r="AR805" s="180"/>
      <c r="AT805" s="140"/>
      <c r="AU805" s="180"/>
      <c r="AV805" s="180"/>
      <c r="AW805" s="180"/>
      <c r="AX805" s="180"/>
      <c r="AY805" s="140"/>
      <c r="AZ805" s="180"/>
    </row>
    <row r="806" spans="22:52" x14ac:dyDescent="0.25">
      <c r="V806" s="140"/>
      <c r="W806" s="180"/>
      <c r="X806" s="180"/>
      <c r="Y806" s="180"/>
      <c r="Z806" s="180"/>
      <c r="AA806" s="140"/>
      <c r="AB806" s="180"/>
      <c r="AD806" s="140"/>
      <c r="AE806" s="180"/>
      <c r="AF806" s="180"/>
      <c r="AG806" s="180"/>
      <c r="AH806" s="180"/>
      <c r="AI806" s="140"/>
      <c r="AJ806" s="180"/>
      <c r="AL806" s="140"/>
      <c r="AM806" s="180"/>
      <c r="AN806" s="180"/>
      <c r="AO806" s="180"/>
      <c r="AP806" s="180"/>
      <c r="AQ806" s="140"/>
      <c r="AR806" s="180"/>
      <c r="AT806" s="140"/>
      <c r="AU806" s="180"/>
      <c r="AV806" s="180"/>
      <c r="AW806" s="180"/>
      <c r="AX806" s="180"/>
      <c r="AY806" s="140"/>
      <c r="AZ806" s="180"/>
    </row>
    <row r="807" spans="22:52" x14ac:dyDescent="0.25">
      <c r="V807" s="140"/>
      <c r="W807" s="180"/>
      <c r="X807" s="180"/>
      <c r="Y807" s="180"/>
      <c r="Z807" s="180"/>
      <c r="AA807" s="140"/>
      <c r="AB807" s="180"/>
      <c r="AD807" s="140"/>
      <c r="AE807" s="180"/>
      <c r="AF807" s="180"/>
      <c r="AG807" s="180"/>
      <c r="AH807" s="180"/>
      <c r="AI807" s="140"/>
      <c r="AJ807" s="180"/>
      <c r="AL807" s="140"/>
      <c r="AM807" s="180"/>
      <c r="AN807" s="180"/>
      <c r="AO807" s="180"/>
      <c r="AP807" s="180"/>
      <c r="AQ807" s="140"/>
      <c r="AR807" s="180"/>
      <c r="AT807" s="140"/>
      <c r="AU807" s="180"/>
      <c r="AV807" s="180"/>
      <c r="AW807" s="180"/>
      <c r="AX807" s="180"/>
      <c r="AY807" s="140"/>
      <c r="AZ807" s="180"/>
    </row>
    <row r="808" spans="22:52" x14ac:dyDescent="0.25">
      <c r="V808" s="140"/>
      <c r="W808" s="180"/>
      <c r="X808" s="180"/>
      <c r="Y808" s="180"/>
      <c r="Z808" s="180"/>
      <c r="AA808" s="140"/>
      <c r="AB808" s="180"/>
      <c r="AD808" s="140"/>
      <c r="AE808" s="180"/>
      <c r="AF808" s="180"/>
      <c r="AG808" s="180"/>
      <c r="AH808" s="180"/>
      <c r="AI808" s="140"/>
      <c r="AJ808" s="180"/>
      <c r="AL808" s="140"/>
      <c r="AM808" s="180"/>
      <c r="AN808" s="180"/>
      <c r="AO808" s="180"/>
      <c r="AP808" s="180"/>
      <c r="AQ808" s="140"/>
      <c r="AR808" s="180"/>
      <c r="AT808" s="140"/>
      <c r="AU808" s="180"/>
      <c r="AV808" s="180"/>
      <c r="AW808" s="180"/>
      <c r="AX808" s="180"/>
      <c r="AY808" s="140"/>
      <c r="AZ808" s="180"/>
    </row>
    <row r="809" spans="22:52" x14ac:dyDescent="0.25">
      <c r="V809" s="140"/>
      <c r="W809" s="180"/>
      <c r="X809" s="180"/>
      <c r="Y809" s="180"/>
      <c r="Z809" s="180"/>
      <c r="AA809" s="140"/>
      <c r="AB809" s="180"/>
      <c r="AD809" s="140"/>
      <c r="AE809" s="180"/>
      <c r="AF809" s="180"/>
      <c r="AG809" s="180"/>
      <c r="AH809" s="180"/>
      <c r="AI809" s="140"/>
      <c r="AJ809" s="180"/>
      <c r="AL809" s="140"/>
      <c r="AM809" s="180"/>
      <c r="AN809" s="180"/>
      <c r="AO809" s="180"/>
      <c r="AP809" s="180"/>
      <c r="AQ809" s="140"/>
      <c r="AR809" s="180"/>
      <c r="AT809" s="140"/>
      <c r="AU809" s="180"/>
      <c r="AV809" s="180"/>
      <c r="AW809" s="180"/>
      <c r="AX809" s="180"/>
      <c r="AY809" s="140"/>
      <c r="AZ809" s="180"/>
    </row>
    <row r="810" spans="22:52" x14ac:dyDescent="0.25">
      <c r="V810" s="140"/>
      <c r="W810" s="180"/>
      <c r="X810" s="180"/>
      <c r="Y810" s="180"/>
      <c r="Z810" s="180"/>
      <c r="AA810" s="140"/>
      <c r="AB810" s="180"/>
      <c r="AD810" s="140"/>
      <c r="AE810" s="180"/>
      <c r="AF810" s="180"/>
      <c r="AG810" s="180"/>
      <c r="AH810" s="180"/>
      <c r="AI810" s="140"/>
      <c r="AJ810" s="180"/>
      <c r="AL810" s="140"/>
      <c r="AM810" s="180"/>
      <c r="AN810" s="180"/>
      <c r="AO810" s="180"/>
      <c r="AP810" s="180"/>
      <c r="AQ810" s="140"/>
      <c r="AR810" s="180"/>
      <c r="AT810" s="140"/>
      <c r="AU810" s="180"/>
      <c r="AV810" s="180"/>
      <c r="AW810" s="180"/>
      <c r="AX810" s="180"/>
      <c r="AY810" s="140"/>
      <c r="AZ810" s="180"/>
    </row>
    <row r="811" spans="22:52" x14ac:dyDescent="0.25">
      <c r="V811" s="140"/>
      <c r="W811" s="180"/>
      <c r="X811" s="180"/>
      <c r="Y811" s="180"/>
      <c r="Z811" s="180"/>
      <c r="AA811" s="140"/>
      <c r="AB811" s="180"/>
      <c r="AD811" s="140"/>
      <c r="AE811" s="180"/>
      <c r="AF811" s="180"/>
      <c r="AG811" s="180"/>
      <c r="AH811" s="180"/>
      <c r="AI811" s="140"/>
      <c r="AJ811" s="180"/>
      <c r="AL811" s="140"/>
      <c r="AM811" s="180"/>
      <c r="AN811" s="180"/>
      <c r="AO811" s="180"/>
      <c r="AP811" s="180"/>
      <c r="AQ811" s="140"/>
      <c r="AR811" s="180"/>
      <c r="AT811" s="140"/>
      <c r="AU811" s="180"/>
      <c r="AV811" s="180"/>
      <c r="AW811" s="180"/>
      <c r="AX811" s="180"/>
      <c r="AY811" s="140"/>
      <c r="AZ811" s="180"/>
    </row>
    <row r="812" spans="22:52" x14ac:dyDescent="0.25">
      <c r="V812" s="140"/>
      <c r="W812" s="180"/>
      <c r="X812" s="180"/>
      <c r="Y812" s="180"/>
      <c r="Z812" s="180"/>
      <c r="AA812" s="140"/>
      <c r="AB812" s="180"/>
      <c r="AD812" s="140"/>
      <c r="AE812" s="180"/>
      <c r="AF812" s="180"/>
      <c r="AG812" s="180"/>
      <c r="AH812" s="180"/>
      <c r="AI812" s="140"/>
      <c r="AJ812" s="180"/>
      <c r="AL812" s="140"/>
      <c r="AM812" s="180"/>
      <c r="AN812" s="180"/>
      <c r="AO812" s="180"/>
      <c r="AP812" s="180"/>
      <c r="AQ812" s="140"/>
      <c r="AR812" s="180"/>
      <c r="AT812" s="140"/>
      <c r="AU812" s="180"/>
      <c r="AV812" s="180"/>
      <c r="AW812" s="180"/>
      <c r="AX812" s="180"/>
      <c r="AY812" s="140"/>
      <c r="AZ812" s="180"/>
    </row>
    <row r="813" spans="22:52" x14ac:dyDescent="0.25">
      <c r="V813" s="140"/>
      <c r="W813" s="180"/>
      <c r="X813" s="180"/>
      <c r="Y813" s="180"/>
      <c r="Z813" s="180"/>
      <c r="AA813" s="140"/>
      <c r="AB813" s="180"/>
      <c r="AD813" s="140"/>
      <c r="AE813" s="180"/>
      <c r="AF813" s="180"/>
      <c r="AG813" s="180"/>
      <c r="AH813" s="180"/>
      <c r="AI813" s="140"/>
      <c r="AJ813" s="180"/>
      <c r="AL813" s="140"/>
      <c r="AM813" s="180"/>
      <c r="AN813" s="180"/>
      <c r="AO813" s="180"/>
      <c r="AP813" s="180"/>
      <c r="AQ813" s="140"/>
      <c r="AR813" s="180"/>
      <c r="AT813" s="140"/>
      <c r="AU813" s="180"/>
      <c r="AV813" s="180"/>
      <c r="AW813" s="180"/>
      <c r="AX813" s="180"/>
      <c r="AY813" s="140"/>
      <c r="AZ813" s="180"/>
    </row>
    <row r="814" spans="22:52" x14ac:dyDescent="0.25">
      <c r="V814" s="140"/>
      <c r="W814" s="180"/>
      <c r="X814" s="180"/>
      <c r="Y814" s="180"/>
      <c r="Z814" s="180"/>
      <c r="AA814" s="140"/>
      <c r="AB814" s="180"/>
      <c r="AD814" s="140"/>
      <c r="AE814" s="180"/>
      <c r="AF814" s="180"/>
      <c r="AG814" s="180"/>
      <c r="AH814" s="180"/>
      <c r="AI814" s="140"/>
      <c r="AJ814" s="180"/>
      <c r="AL814" s="140"/>
      <c r="AM814" s="180"/>
      <c r="AN814" s="180"/>
      <c r="AO814" s="180"/>
      <c r="AP814" s="180"/>
      <c r="AQ814" s="140"/>
      <c r="AR814" s="180"/>
      <c r="AT814" s="140"/>
      <c r="AU814" s="180"/>
      <c r="AV814" s="180"/>
      <c r="AW814" s="180"/>
      <c r="AX814" s="180"/>
      <c r="AY814" s="140"/>
      <c r="AZ814" s="180"/>
    </row>
    <row r="815" spans="22:52" x14ac:dyDescent="0.25">
      <c r="V815" s="140"/>
      <c r="W815" s="180"/>
      <c r="X815" s="180"/>
      <c r="Y815" s="180"/>
      <c r="Z815" s="180"/>
      <c r="AA815" s="140"/>
      <c r="AB815" s="180"/>
      <c r="AD815" s="140"/>
      <c r="AE815" s="180"/>
      <c r="AF815" s="180"/>
      <c r="AG815" s="180"/>
      <c r="AH815" s="180"/>
      <c r="AI815" s="140"/>
      <c r="AJ815" s="180"/>
      <c r="AL815" s="140"/>
      <c r="AM815" s="180"/>
      <c r="AN815" s="180"/>
      <c r="AO815" s="180"/>
      <c r="AP815" s="180"/>
      <c r="AQ815" s="140"/>
      <c r="AR815" s="180"/>
      <c r="AT815" s="140"/>
      <c r="AU815" s="180"/>
      <c r="AV815" s="180"/>
      <c r="AW815" s="180"/>
      <c r="AX815" s="180"/>
      <c r="AY815" s="140"/>
      <c r="AZ815" s="180"/>
    </row>
    <row r="816" spans="22:52" x14ac:dyDescent="0.25">
      <c r="V816" s="140"/>
      <c r="W816" s="180"/>
      <c r="X816" s="180"/>
      <c r="Y816" s="180"/>
      <c r="Z816" s="180"/>
      <c r="AA816" s="140"/>
      <c r="AB816" s="180"/>
      <c r="AD816" s="140"/>
      <c r="AE816" s="180"/>
      <c r="AF816" s="180"/>
      <c r="AG816" s="180"/>
      <c r="AH816" s="180"/>
      <c r="AI816" s="140"/>
      <c r="AJ816" s="180"/>
      <c r="AL816" s="140"/>
      <c r="AM816" s="180"/>
      <c r="AN816" s="180"/>
      <c r="AO816" s="180"/>
      <c r="AP816" s="180"/>
      <c r="AQ816" s="140"/>
      <c r="AR816" s="180"/>
      <c r="AT816" s="140"/>
      <c r="AU816" s="180"/>
      <c r="AV816" s="180"/>
      <c r="AW816" s="180"/>
      <c r="AX816" s="180"/>
      <c r="AY816" s="140"/>
      <c r="AZ816" s="180"/>
    </row>
    <row r="817" spans="22:52" x14ac:dyDescent="0.25">
      <c r="V817" s="140"/>
      <c r="W817" s="180"/>
      <c r="X817" s="180"/>
      <c r="Y817" s="180"/>
      <c r="Z817" s="180"/>
      <c r="AA817" s="140"/>
      <c r="AB817" s="180"/>
      <c r="AD817" s="140"/>
      <c r="AE817" s="180"/>
      <c r="AF817" s="180"/>
      <c r="AG817" s="180"/>
      <c r="AH817" s="180"/>
      <c r="AI817" s="140"/>
      <c r="AJ817" s="180"/>
      <c r="AL817" s="140"/>
      <c r="AM817" s="180"/>
      <c r="AN817" s="180"/>
      <c r="AO817" s="180"/>
      <c r="AP817" s="180"/>
      <c r="AQ817" s="140"/>
      <c r="AR817" s="180"/>
      <c r="AT817" s="140"/>
      <c r="AU817" s="180"/>
      <c r="AV817" s="180"/>
      <c r="AW817" s="180"/>
      <c r="AX817" s="180"/>
      <c r="AY817" s="140"/>
      <c r="AZ817" s="180"/>
    </row>
    <row r="818" spans="22:52" x14ac:dyDescent="0.25">
      <c r="V818" s="140"/>
      <c r="W818" s="180"/>
      <c r="X818" s="180"/>
      <c r="Y818" s="180"/>
      <c r="Z818" s="180"/>
      <c r="AA818" s="140"/>
      <c r="AB818" s="180"/>
      <c r="AD818" s="140"/>
      <c r="AE818" s="180"/>
      <c r="AF818" s="180"/>
      <c r="AG818" s="180"/>
      <c r="AH818" s="180"/>
      <c r="AI818" s="140"/>
      <c r="AJ818" s="180"/>
      <c r="AL818" s="140"/>
      <c r="AM818" s="180"/>
      <c r="AN818" s="180"/>
      <c r="AO818" s="180"/>
      <c r="AP818" s="180"/>
      <c r="AQ818" s="140"/>
      <c r="AR818" s="180"/>
      <c r="AT818" s="140"/>
      <c r="AU818" s="180"/>
      <c r="AV818" s="180"/>
      <c r="AW818" s="180"/>
      <c r="AX818" s="180"/>
      <c r="AY818" s="140"/>
      <c r="AZ818" s="180"/>
    </row>
    <row r="819" spans="22:52" x14ac:dyDescent="0.25">
      <c r="V819" s="140"/>
      <c r="W819" s="180"/>
      <c r="X819" s="180"/>
      <c r="Y819" s="180"/>
      <c r="Z819" s="180"/>
      <c r="AA819" s="140"/>
      <c r="AB819" s="180"/>
      <c r="AD819" s="140"/>
      <c r="AE819" s="180"/>
      <c r="AF819" s="180"/>
      <c r="AG819" s="180"/>
      <c r="AH819" s="180"/>
      <c r="AI819" s="140"/>
      <c r="AJ819" s="180"/>
      <c r="AL819" s="140"/>
      <c r="AM819" s="180"/>
      <c r="AN819" s="180"/>
      <c r="AO819" s="180"/>
      <c r="AP819" s="180"/>
      <c r="AQ819" s="140"/>
      <c r="AR819" s="180"/>
      <c r="AT819" s="140"/>
      <c r="AU819" s="180"/>
      <c r="AV819" s="180"/>
      <c r="AW819" s="180"/>
      <c r="AX819" s="180"/>
      <c r="AY819" s="140"/>
      <c r="AZ819" s="180"/>
    </row>
    <row r="820" spans="22:52" x14ac:dyDescent="0.25">
      <c r="V820" s="140"/>
      <c r="W820" s="180"/>
      <c r="X820" s="180"/>
      <c r="Y820" s="180"/>
      <c r="Z820" s="180"/>
      <c r="AA820" s="140"/>
      <c r="AB820" s="180"/>
      <c r="AD820" s="140"/>
      <c r="AE820" s="180"/>
      <c r="AF820" s="180"/>
      <c r="AG820" s="180"/>
      <c r="AH820" s="180"/>
      <c r="AI820" s="140"/>
      <c r="AJ820" s="180"/>
      <c r="AL820" s="140"/>
      <c r="AM820" s="180"/>
      <c r="AN820" s="180"/>
      <c r="AO820" s="180"/>
      <c r="AP820" s="180"/>
      <c r="AQ820" s="140"/>
      <c r="AR820" s="180"/>
      <c r="AT820" s="140"/>
      <c r="AU820" s="180"/>
      <c r="AV820" s="180"/>
      <c r="AW820" s="180"/>
      <c r="AX820" s="180"/>
      <c r="AY820" s="140"/>
      <c r="AZ820" s="180"/>
    </row>
    <row r="821" spans="22:52" x14ac:dyDescent="0.25">
      <c r="V821" s="140"/>
      <c r="W821" s="180"/>
      <c r="X821" s="180"/>
      <c r="Y821" s="180"/>
      <c r="Z821" s="180"/>
      <c r="AA821" s="140"/>
      <c r="AB821" s="180"/>
      <c r="AD821" s="140"/>
      <c r="AE821" s="180"/>
      <c r="AF821" s="180"/>
      <c r="AG821" s="180"/>
      <c r="AH821" s="180"/>
      <c r="AI821" s="140"/>
      <c r="AJ821" s="180"/>
      <c r="AL821" s="140"/>
      <c r="AM821" s="180"/>
      <c r="AN821" s="180"/>
      <c r="AO821" s="180"/>
      <c r="AP821" s="180"/>
      <c r="AQ821" s="140"/>
      <c r="AR821" s="180"/>
      <c r="AT821" s="140"/>
      <c r="AU821" s="180"/>
      <c r="AV821" s="180"/>
      <c r="AW821" s="180"/>
      <c r="AX821" s="180"/>
      <c r="AY821" s="140"/>
      <c r="AZ821" s="180"/>
    </row>
    <row r="822" spans="22:52" x14ac:dyDescent="0.25">
      <c r="V822" s="140"/>
      <c r="W822" s="180"/>
      <c r="X822" s="180"/>
      <c r="Y822" s="180"/>
      <c r="Z822" s="180"/>
      <c r="AA822" s="140"/>
      <c r="AB822" s="180"/>
      <c r="AD822" s="140"/>
      <c r="AE822" s="180"/>
      <c r="AF822" s="180"/>
      <c r="AG822" s="180"/>
      <c r="AH822" s="180"/>
      <c r="AI822" s="140"/>
      <c r="AJ822" s="180"/>
      <c r="AL822" s="140"/>
      <c r="AM822" s="180"/>
      <c r="AN822" s="180"/>
      <c r="AO822" s="180"/>
      <c r="AP822" s="180"/>
      <c r="AQ822" s="140"/>
      <c r="AR822" s="180"/>
      <c r="AT822" s="140"/>
      <c r="AU822" s="180"/>
      <c r="AV822" s="180"/>
      <c r="AW822" s="180"/>
      <c r="AX822" s="180"/>
      <c r="AY822" s="140"/>
      <c r="AZ822" s="180"/>
    </row>
    <row r="823" spans="22:52" x14ac:dyDescent="0.25">
      <c r="V823" s="140"/>
      <c r="W823" s="180"/>
      <c r="X823" s="180"/>
      <c r="Y823" s="180"/>
      <c r="Z823" s="180"/>
      <c r="AA823" s="140"/>
      <c r="AB823" s="180"/>
      <c r="AD823" s="140"/>
      <c r="AE823" s="180"/>
      <c r="AF823" s="180"/>
      <c r="AG823" s="180"/>
      <c r="AH823" s="180"/>
      <c r="AI823" s="140"/>
      <c r="AJ823" s="180"/>
      <c r="AL823" s="140"/>
      <c r="AM823" s="180"/>
      <c r="AN823" s="180"/>
      <c r="AO823" s="180"/>
      <c r="AP823" s="180"/>
      <c r="AQ823" s="140"/>
      <c r="AR823" s="180"/>
      <c r="AT823" s="140"/>
      <c r="AU823" s="180"/>
      <c r="AV823" s="180"/>
      <c r="AW823" s="180"/>
      <c r="AX823" s="180"/>
      <c r="AY823" s="140"/>
      <c r="AZ823" s="180"/>
    </row>
    <row r="824" spans="22:52" x14ac:dyDescent="0.25">
      <c r="V824" s="140"/>
      <c r="W824" s="180"/>
      <c r="X824" s="180"/>
      <c r="Y824" s="180"/>
      <c r="Z824" s="180"/>
      <c r="AA824" s="140"/>
      <c r="AB824" s="180"/>
      <c r="AD824" s="140"/>
      <c r="AE824" s="180"/>
      <c r="AF824" s="180"/>
      <c r="AG824" s="180"/>
      <c r="AH824" s="180"/>
      <c r="AI824" s="140"/>
      <c r="AJ824" s="180"/>
      <c r="AL824" s="140"/>
      <c r="AM824" s="180"/>
      <c r="AN824" s="180"/>
      <c r="AO824" s="180"/>
      <c r="AP824" s="180"/>
      <c r="AQ824" s="140"/>
      <c r="AR824" s="180"/>
      <c r="AT824" s="140"/>
      <c r="AU824" s="180"/>
      <c r="AV824" s="180"/>
      <c r="AW824" s="180"/>
      <c r="AX824" s="180"/>
      <c r="AY824" s="140"/>
      <c r="AZ824" s="180"/>
    </row>
    <row r="825" spans="22:52" x14ac:dyDescent="0.25">
      <c r="V825" s="140"/>
      <c r="W825" s="180"/>
      <c r="X825" s="180"/>
      <c r="Y825" s="180"/>
      <c r="Z825" s="180"/>
      <c r="AA825" s="140"/>
      <c r="AB825" s="180"/>
      <c r="AD825" s="140"/>
      <c r="AE825" s="180"/>
      <c r="AF825" s="180"/>
      <c r="AG825" s="180"/>
      <c r="AH825" s="180"/>
      <c r="AI825" s="140"/>
      <c r="AJ825" s="180"/>
      <c r="AL825" s="140"/>
      <c r="AM825" s="180"/>
      <c r="AN825" s="180"/>
      <c r="AO825" s="180"/>
      <c r="AP825" s="180"/>
      <c r="AQ825" s="140"/>
      <c r="AR825" s="180"/>
      <c r="AT825" s="140"/>
      <c r="AU825" s="180"/>
      <c r="AV825" s="180"/>
      <c r="AW825" s="180"/>
      <c r="AX825" s="180"/>
      <c r="AY825" s="140"/>
      <c r="AZ825" s="180"/>
    </row>
    <row r="826" spans="22:52" x14ac:dyDescent="0.25">
      <c r="V826" s="140"/>
      <c r="W826" s="180"/>
      <c r="X826" s="180"/>
      <c r="Y826" s="180"/>
      <c r="Z826" s="180"/>
      <c r="AA826" s="140"/>
      <c r="AB826" s="180"/>
      <c r="AD826" s="140"/>
      <c r="AE826" s="180"/>
      <c r="AF826" s="180"/>
      <c r="AG826" s="180"/>
      <c r="AH826" s="180"/>
      <c r="AI826" s="140"/>
      <c r="AJ826" s="180"/>
      <c r="AL826" s="140"/>
      <c r="AM826" s="180"/>
      <c r="AN826" s="180"/>
      <c r="AO826" s="180"/>
      <c r="AP826" s="180"/>
      <c r="AQ826" s="140"/>
      <c r="AR826" s="180"/>
      <c r="AT826" s="140"/>
      <c r="AU826" s="180"/>
      <c r="AV826" s="180"/>
      <c r="AW826" s="180"/>
      <c r="AX826" s="180"/>
      <c r="AY826" s="140"/>
      <c r="AZ826" s="180"/>
    </row>
    <row r="827" spans="22:52" x14ac:dyDescent="0.25">
      <c r="V827" s="140"/>
      <c r="W827" s="180"/>
      <c r="X827" s="180"/>
      <c r="Y827" s="180"/>
      <c r="Z827" s="180"/>
      <c r="AA827" s="140"/>
      <c r="AB827" s="180"/>
      <c r="AD827" s="140"/>
      <c r="AE827" s="180"/>
      <c r="AF827" s="180"/>
      <c r="AG827" s="180"/>
      <c r="AH827" s="180"/>
      <c r="AI827" s="140"/>
      <c r="AJ827" s="180"/>
      <c r="AL827" s="140"/>
      <c r="AM827" s="180"/>
      <c r="AN827" s="180"/>
      <c r="AO827" s="180"/>
      <c r="AP827" s="180"/>
      <c r="AQ827" s="140"/>
      <c r="AR827" s="180"/>
      <c r="AT827" s="140"/>
      <c r="AU827" s="180"/>
      <c r="AV827" s="180"/>
      <c r="AW827" s="180"/>
      <c r="AX827" s="180"/>
      <c r="AY827" s="140"/>
      <c r="AZ827" s="180"/>
    </row>
    <row r="828" spans="22:52" x14ac:dyDescent="0.25">
      <c r="V828" s="140"/>
      <c r="W828" s="180"/>
      <c r="X828" s="180"/>
      <c r="Y828" s="180"/>
      <c r="Z828" s="180"/>
      <c r="AA828" s="140"/>
      <c r="AB828" s="180"/>
      <c r="AD828" s="140"/>
      <c r="AE828" s="180"/>
      <c r="AF828" s="180"/>
      <c r="AG828" s="180"/>
      <c r="AH828" s="180"/>
      <c r="AI828" s="140"/>
      <c r="AJ828" s="180"/>
      <c r="AL828" s="140"/>
      <c r="AM828" s="180"/>
      <c r="AN828" s="180"/>
      <c r="AO828" s="180"/>
      <c r="AP828" s="180"/>
      <c r="AQ828" s="140"/>
      <c r="AR828" s="180"/>
      <c r="AT828" s="140"/>
      <c r="AU828" s="180"/>
      <c r="AV828" s="180"/>
      <c r="AW828" s="180"/>
      <c r="AX828" s="180"/>
      <c r="AY828" s="140"/>
      <c r="AZ828" s="180"/>
    </row>
    <row r="829" spans="22:52" x14ac:dyDescent="0.25">
      <c r="V829" s="140"/>
      <c r="W829" s="180"/>
      <c r="X829" s="180"/>
      <c r="Y829" s="180"/>
      <c r="Z829" s="180"/>
      <c r="AA829" s="140"/>
      <c r="AB829" s="180"/>
      <c r="AD829" s="140"/>
      <c r="AE829" s="180"/>
      <c r="AF829" s="180"/>
      <c r="AG829" s="180"/>
      <c r="AH829" s="180"/>
      <c r="AI829" s="140"/>
      <c r="AJ829" s="180"/>
      <c r="AL829" s="140"/>
      <c r="AM829" s="180"/>
      <c r="AN829" s="180"/>
      <c r="AO829" s="180"/>
      <c r="AP829" s="180"/>
      <c r="AQ829" s="140"/>
      <c r="AR829" s="180"/>
      <c r="AT829" s="140"/>
      <c r="AU829" s="180"/>
      <c r="AV829" s="180"/>
      <c r="AW829" s="180"/>
      <c r="AX829" s="180"/>
      <c r="AY829" s="140"/>
      <c r="AZ829" s="180"/>
    </row>
    <row r="830" spans="22:52" x14ac:dyDescent="0.25">
      <c r="V830" s="140"/>
      <c r="W830" s="180"/>
      <c r="X830" s="180"/>
      <c r="Y830" s="180"/>
      <c r="Z830" s="180"/>
      <c r="AA830" s="140"/>
      <c r="AB830" s="180"/>
      <c r="AD830" s="140"/>
      <c r="AE830" s="180"/>
      <c r="AF830" s="180"/>
      <c r="AG830" s="180"/>
      <c r="AH830" s="180"/>
      <c r="AI830" s="140"/>
      <c r="AJ830" s="180"/>
      <c r="AL830" s="140"/>
      <c r="AM830" s="180"/>
      <c r="AN830" s="180"/>
      <c r="AO830" s="180"/>
      <c r="AP830" s="180"/>
      <c r="AQ830" s="140"/>
      <c r="AR830" s="180"/>
      <c r="AT830" s="140"/>
      <c r="AU830" s="180"/>
      <c r="AV830" s="180"/>
      <c r="AW830" s="180"/>
      <c r="AX830" s="180"/>
      <c r="AY830" s="140"/>
      <c r="AZ830" s="180"/>
    </row>
    <row r="831" spans="22:52" x14ac:dyDescent="0.25">
      <c r="V831" s="140"/>
      <c r="W831" s="180"/>
      <c r="X831" s="180"/>
      <c r="Y831" s="180"/>
      <c r="Z831" s="180"/>
      <c r="AA831" s="140"/>
      <c r="AB831" s="180"/>
      <c r="AD831" s="140"/>
      <c r="AE831" s="180"/>
      <c r="AF831" s="180"/>
      <c r="AG831" s="180"/>
      <c r="AH831" s="180"/>
      <c r="AI831" s="140"/>
      <c r="AJ831" s="180"/>
      <c r="AL831" s="140"/>
      <c r="AM831" s="180"/>
      <c r="AN831" s="180"/>
      <c r="AO831" s="180"/>
      <c r="AP831" s="180"/>
      <c r="AQ831" s="140"/>
      <c r="AR831" s="180"/>
      <c r="AT831" s="140"/>
      <c r="AU831" s="180"/>
      <c r="AV831" s="180"/>
      <c r="AW831" s="180"/>
      <c r="AX831" s="180"/>
      <c r="AY831" s="140"/>
      <c r="AZ831" s="180"/>
    </row>
    <row r="832" spans="22:52" x14ac:dyDescent="0.25">
      <c r="V832" s="140"/>
      <c r="W832" s="180"/>
      <c r="X832" s="180"/>
      <c r="Y832" s="180"/>
      <c r="Z832" s="180"/>
      <c r="AA832" s="140"/>
      <c r="AB832" s="180"/>
      <c r="AD832" s="140"/>
      <c r="AE832" s="180"/>
      <c r="AF832" s="180"/>
      <c r="AG832" s="180"/>
      <c r="AH832" s="180"/>
      <c r="AI832" s="140"/>
      <c r="AJ832" s="180"/>
      <c r="AL832" s="140"/>
      <c r="AM832" s="180"/>
      <c r="AN832" s="180"/>
      <c r="AO832" s="180"/>
      <c r="AP832" s="180"/>
      <c r="AQ832" s="140"/>
      <c r="AR832" s="180"/>
      <c r="AT832" s="140"/>
      <c r="AU832" s="180"/>
      <c r="AV832" s="180"/>
      <c r="AW832" s="180"/>
      <c r="AX832" s="180"/>
      <c r="AY832" s="140"/>
      <c r="AZ832" s="180"/>
    </row>
    <row r="833" spans="22:52" x14ac:dyDescent="0.25">
      <c r="V833" s="140"/>
      <c r="W833" s="180"/>
      <c r="X833" s="180"/>
      <c r="Y833" s="180"/>
      <c r="Z833" s="180"/>
      <c r="AA833" s="140"/>
      <c r="AB833" s="180"/>
      <c r="AD833" s="140"/>
      <c r="AE833" s="180"/>
      <c r="AF833" s="180"/>
      <c r="AG833" s="180"/>
      <c r="AH833" s="180"/>
      <c r="AI833" s="140"/>
      <c r="AJ833" s="180"/>
      <c r="AL833" s="140"/>
      <c r="AM833" s="180"/>
      <c r="AN833" s="180"/>
      <c r="AO833" s="180"/>
      <c r="AP833" s="180"/>
      <c r="AQ833" s="140"/>
      <c r="AR833" s="180"/>
      <c r="AT833" s="140"/>
      <c r="AU833" s="180"/>
      <c r="AV833" s="180"/>
      <c r="AW833" s="180"/>
      <c r="AX833" s="180"/>
      <c r="AY833" s="140"/>
      <c r="AZ833" s="180"/>
    </row>
    <row r="834" spans="22:52" x14ac:dyDescent="0.25">
      <c r="V834" s="140"/>
      <c r="W834" s="180"/>
      <c r="X834" s="180"/>
      <c r="Y834" s="180"/>
      <c r="Z834" s="180"/>
      <c r="AA834" s="140"/>
      <c r="AB834" s="180"/>
      <c r="AD834" s="140"/>
      <c r="AE834" s="180"/>
      <c r="AF834" s="180"/>
      <c r="AG834" s="180"/>
      <c r="AH834" s="180"/>
      <c r="AI834" s="140"/>
      <c r="AJ834" s="180"/>
      <c r="AL834" s="140"/>
      <c r="AM834" s="180"/>
      <c r="AN834" s="180"/>
      <c r="AO834" s="180"/>
      <c r="AP834" s="180"/>
      <c r="AQ834" s="140"/>
      <c r="AR834" s="180"/>
      <c r="AT834" s="140"/>
      <c r="AU834" s="180"/>
      <c r="AV834" s="180"/>
      <c r="AW834" s="180"/>
      <c r="AX834" s="180"/>
      <c r="AY834" s="140"/>
      <c r="AZ834" s="180"/>
    </row>
    <row r="835" spans="22:52" x14ac:dyDescent="0.25">
      <c r="V835" s="140"/>
      <c r="W835" s="180"/>
      <c r="X835" s="180"/>
      <c r="Y835" s="180"/>
      <c r="Z835" s="180"/>
      <c r="AA835" s="140"/>
      <c r="AB835" s="180"/>
      <c r="AD835" s="140"/>
      <c r="AE835" s="180"/>
      <c r="AF835" s="180"/>
      <c r="AG835" s="180"/>
      <c r="AH835" s="180"/>
      <c r="AI835" s="140"/>
      <c r="AJ835" s="180"/>
      <c r="AL835" s="140"/>
      <c r="AM835" s="180"/>
      <c r="AN835" s="180"/>
      <c r="AO835" s="180"/>
      <c r="AP835" s="180"/>
      <c r="AQ835" s="140"/>
      <c r="AR835" s="180"/>
      <c r="AT835" s="140"/>
      <c r="AU835" s="180"/>
      <c r="AV835" s="180"/>
      <c r="AW835" s="180"/>
      <c r="AX835" s="180"/>
      <c r="AY835" s="140"/>
      <c r="AZ835" s="180"/>
    </row>
    <row r="836" spans="22:52" x14ac:dyDescent="0.25">
      <c r="V836" s="140"/>
      <c r="W836" s="180"/>
      <c r="X836" s="180"/>
      <c r="Y836" s="180"/>
      <c r="Z836" s="180"/>
      <c r="AA836" s="140"/>
      <c r="AB836" s="180"/>
      <c r="AD836" s="140"/>
      <c r="AE836" s="180"/>
      <c r="AF836" s="180"/>
      <c r="AG836" s="180"/>
      <c r="AH836" s="180"/>
      <c r="AI836" s="140"/>
      <c r="AJ836" s="180"/>
      <c r="AL836" s="140"/>
      <c r="AM836" s="180"/>
      <c r="AN836" s="180"/>
      <c r="AO836" s="180"/>
      <c r="AP836" s="180"/>
      <c r="AQ836" s="140"/>
      <c r="AR836" s="180"/>
      <c r="AT836" s="140"/>
      <c r="AU836" s="180"/>
      <c r="AV836" s="180"/>
      <c r="AW836" s="180"/>
      <c r="AX836" s="180"/>
      <c r="AY836" s="140"/>
      <c r="AZ836" s="180"/>
    </row>
    <row r="837" spans="22:52" x14ac:dyDescent="0.25">
      <c r="V837" s="140"/>
      <c r="W837" s="180"/>
      <c r="X837" s="180"/>
      <c r="Y837" s="180"/>
      <c r="Z837" s="180"/>
      <c r="AA837" s="140"/>
      <c r="AB837" s="180"/>
      <c r="AD837" s="140"/>
      <c r="AE837" s="180"/>
      <c r="AF837" s="180"/>
      <c r="AG837" s="180"/>
      <c r="AH837" s="180"/>
      <c r="AI837" s="140"/>
      <c r="AJ837" s="180"/>
      <c r="AL837" s="140"/>
      <c r="AM837" s="180"/>
      <c r="AN837" s="180"/>
      <c r="AO837" s="180"/>
      <c r="AP837" s="180"/>
      <c r="AQ837" s="140"/>
      <c r="AR837" s="180"/>
      <c r="AT837" s="140"/>
      <c r="AU837" s="180"/>
      <c r="AV837" s="180"/>
      <c r="AW837" s="180"/>
      <c r="AX837" s="180"/>
      <c r="AY837" s="140"/>
      <c r="AZ837" s="180"/>
    </row>
    <row r="838" spans="22:52" x14ac:dyDescent="0.25">
      <c r="V838" s="140"/>
      <c r="W838" s="180"/>
      <c r="X838" s="180"/>
      <c r="Y838" s="180"/>
      <c r="Z838" s="180"/>
      <c r="AA838" s="140"/>
      <c r="AB838" s="180"/>
      <c r="AD838" s="140"/>
      <c r="AE838" s="180"/>
      <c r="AF838" s="180"/>
      <c r="AG838" s="180"/>
      <c r="AH838" s="180"/>
      <c r="AI838" s="140"/>
      <c r="AJ838" s="180"/>
      <c r="AL838" s="140"/>
      <c r="AM838" s="180"/>
      <c r="AN838" s="180"/>
      <c r="AO838" s="180"/>
      <c r="AP838" s="180"/>
      <c r="AQ838" s="140"/>
      <c r="AR838" s="180"/>
      <c r="AT838" s="140"/>
      <c r="AU838" s="180"/>
      <c r="AV838" s="180"/>
      <c r="AW838" s="180"/>
      <c r="AX838" s="180"/>
      <c r="AY838" s="140"/>
      <c r="AZ838" s="180"/>
    </row>
    <row r="839" spans="22:52" x14ac:dyDescent="0.25">
      <c r="V839" s="140"/>
      <c r="W839" s="180"/>
      <c r="X839" s="180"/>
      <c r="Y839" s="180"/>
      <c r="Z839" s="180"/>
      <c r="AA839" s="140"/>
      <c r="AB839" s="180"/>
      <c r="AD839" s="140"/>
      <c r="AE839" s="180"/>
      <c r="AF839" s="180"/>
      <c r="AG839" s="180"/>
      <c r="AH839" s="180"/>
      <c r="AI839" s="140"/>
      <c r="AJ839" s="180"/>
      <c r="AL839" s="140"/>
      <c r="AM839" s="180"/>
      <c r="AN839" s="180"/>
      <c r="AO839" s="180"/>
      <c r="AP839" s="180"/>
      <c r="AQ839" s="140"/>
      <c r="AR839" s="180"/>
      <c r="AT839" s="140"/>
      <c r="AU839" s="180"/>
      <c r="AV839" s="180"/>
      <c r="AW839" s="180"/>
      <c r="AX839" s="180"/>
      <c r="AY839" s="140"/>
      <c r="AZ839" s="180"/>
    </row>
    <row r="840" spans="22:52" x14ac:dyDescent="0.25">
      <c r="V840" s="140"/>
      <c r="W840" s="180"/>
      <c r="X840" s="180"/>
      <c r="Y840" s="180"/>
      <c r="Z840" s="180"/>
      <c r="AA840" s="140"/>
      <c r="AB840" s="180"/>
      <c r="AD840" s="140"/>
      <c r="AE840" s="180"/>
      <c r="AF840" s="180"/>
      <c r="AG840" s="180"/>
      <c r="AH840" s="180"/>
      <c r="AI840" s="140"/>
      <c r="AJ840" s="180"/>
      <c r="AL840" s="140"/>
      <c r="AM840" s="180"/>
      <c r="AN840" s="180"/>
      <c r="AO840" s="180"/>
      <c r="AP840" s="180"/>
      <c r="AQ840" s="140"/>
      <c r="AR840" s="180"/>
      <c r="AT840" s="140"/>
      <c r="AU840" s="180"/>
      <c r="AV840" s="180"/>
      <c r="AW840" s="180"/>
      <c r="AX840" s="180"/>
      <c r="AY840" s="140"/>
      <c r="AZ840" s="180"/>
    </row>
    <row r="841" spans="22:52" x14ac:dyDescent="0.25">
      <c r="V841" s="140"/>
      <c r="W841" s="180"/>
      <c r="X841" s="180"/>
      <c r="Y841" s="180"/>
      <c r="Z841" s="180"/>
      <c r="AA841" s="140"/>
      <c r="AB841" s="180"/>
      <c r="AD841" s="140"/>
      <c r="AE841" s="180"/>
      <c r="AF841" s="180"/>
      <c r="AG841" s="180"/>
      <c r="AH841" s="180"/>
      <c r="AI841" s="140"/>
      <c r="AJ841" s="180"/>
      <c r="AL841" s="140"/>
      <c r="AM841" s="180"/>
      <c r="AN841" s="180"/>
      <c r="AO841" s="180"/>
      <c r="AP841" s="180"/>
      <c r="AQ841" s="140"/>
      <c r="AR841" s="180"/>
      <c r="AT841" s="140"/>
      <c r="AU841" s="180"/>
      <c r="AV841" s="180"/>
      <c r="AW841" s="180"/>
      <c r="AX841" s="180"/>
      <c r="AY841" s="140"/>
      <c r="AZ841" s="180"/>
    </row>
    <row r="842" spans="22:52" x14ac:dyDescent="0.25">
      <c r="V842" s="140"/>
      <c r="W842" s="180"/>
      <c r="X842" s="180"/>
      <c r="Y842" s="180"/>
      <c r="Z842" s="180"/>
      <c r="AA842" s="140"/>
      <c r="AB842" s="180"/>
      <c r="AD842" s="140"/>
      <c r="AE842" s="180"/>
      <c r="AF842" s="180"/>
      <c r="AG842" s="180"/>
      <c r="AH842" s="180"/>
      <c r="AI842" s="140"/>
      <c r="AJ842" s="180"/>
      <c r="AL842" s="140"/>
      <c r="AM842" s="180"/>
      <c r="AN842" s="180"/>
      <c r="AO842" s="180"/>
      <c r="AP842" s="180"/>
      <c r="AQ842" s="140"/>
      <c r="AR842" s="180"/>
      <c r="AT842" s="140"/>
      <c r="AU842" s="180"/>
      <c r="AV842" s="180"/>
      <c r="AW842" s="180"/>
      <c r="AX842" s="180"/>
      <c r="AY842" s="140"/>
      <c r="AZ842" s="180"/>
    </row>
    <row r="843" spans="22:52" x14ac:dyDescent="0.25">
      <c r="V843" s="140"/>
      <c r="W843" s="180"/>
      <c r="X843" s="180"/>
      <c r="Y843" s="180"/>
      <c r="Z843" s="180"/>
      <c r="AA843" s="140"/>
      <c r="AB843" s="180"/>
      <c r="AD843" s="140"/>
      <c r="AE843" s="180"/>
      <c r="AF843" s="180"/>
      <c r="AG843" s="180"/>
      <c r="AH843" s="180"/>
      <c r="AI843" s="140"/>
      <c r="AJ843" s="180"/>
      <c r="AL843" s="140"/>
      <c r="AM843" s="180"/>
      <c r="AN843" s="180"/>
      <c r="AO843" s="180"/>
      <c r="AP843" s="180"/>
      <c r="AQ843" s="140"/>
      <c r="AR843" s="180"/>
      <c r="AT843" s="140"/>
      <c r="AU843" s="180"/>
      <c r="AV843" s="180"/>
      <c r="AW843" s="180"/>
      <c r="AX843" s="180"/>
      <c r="AY843" s="140"/>
      <c r="AZ843" s="180"/>
    </row>
    <row r="844" spans="22:52" x14ac:dyDescent="0.25">
      <c r="V844" s="140"/>
      <c r="W844" s="180"/>
      <c r="X844" s="180"/>
      <c r="Y844" s="180"/>
      <c r="Z844" s="180"/>
      <c r="AA844" s="140"/>
      <c r="AB844" s="180"/>
      <c r="AD844" s="140"/>
      <c r="AE844" s="180"/>
      <c r="AF844" s="180"/>
      <c r="AG844" s="180"/>
      <c r="AH844" s="180"/>
      <c r="AI844" s="140"/>
      <c r="AJ844" s="180"/>
      <c r="AL844" s="140"/>
      <c r="AM844" s="180"/>
      <c r="AN844" s="180"/>
      <c r="AO844" s="180"/>
      <c r="AP844" s="180"/>
      <c r="AQ844" s="140"/>
      <c r="AR844" s="180"/>
      <c r="AT844" s="140"/>
      <c r="AU844" s="180"/>
      <c r="AV844" s="180"/>
      <c r="AW844" s="180"/>
      <c r="AX844" s="180"/>
      <c r="AY844" s="140"/>
      <c r="AZ844" s="180"/>
    </row>
    <row r="845" spans="22:52" x14ac:dyDescent="0.25">
      <c r="V845" s="140"/>
      <c r="W845" s="180"/>
      <c r="X845" s="180"/>
      <c r="Y845" s="180"/>
      <c r="Z845" s="180"/>
      <c r="AA845" s="140"/>
      <c r="AB845" s="180"/>
      <c r="AD845" s="140"/>
      <c r="AE845" s="180"/>
      <c r="AF845" s="180"/>
      <c r="AG845" s="180"/>
      <c r="AH845" s="180"/>
      <c r="AI845" s="140"/>
      <c r="AJ845" s="180"/>
      <c r="AL845" s="140"/>
      <c r="AM845" s="180"/>
      <c r="AN845" s="180"/>
      <c r="AO845" s="180"/>
      <c r="AP845" s="180"/>
      <c r="AQ845" s="140"/>
      <c r="AR845" s="180"/>
      <c r="AT845" s="140"/>
      <c r="AU845" s="180"/>
      <c r="AV845" s="180"/>
      <c r="AW845" s="180"/>
      <c r="AX845" s="180"/>
      <c r="AY845" s="140"/>
      <c r="AZ845" s="180"/>
    </row>
    <row r="846" spans="22:52" x14ac:dyDescent="0.25">
      <c r="V846" s="140"/>
      <c r="W846" s="180"/>
      <c r="X846" s="180"/>
      <c r="Y846" s="180"/>
      <c r="Z846" s="180"/>
      <c r="AA846" s="140"/>
      <c r="AB846" s="180"/>
      <c r="AD846" s="140"/>
      <c r="AE846" s="180"/>
      <c r="AF846" s="180"/>
      <c r="AG846" s="180"/>
      <c r="AH846" s="180"/>
      <c r="AI846" s="140"/>
      <c r="AJ846" s="180"/>
      <c r="AL846" s="140"/>
      <c r="AM846" s="180"/>
      <c r="AN846" s="180"/>
      <c r="AO846" s="180"/>
      <c r="AP846" s="180"/>
      <c r="AQ846" s="140"/>
      <c r="AR846" s="180"/>
      <c r="AT846" s="140"/>
      <c r="AU846" s="180"/>
      <c r="AV846" s="180"/>
      <c r="AW846" s="180"/>
      <c r="AX846" s="180"/>
      <c r="AY846" s="140"/>
      <c r="AZ846" s="180"/>
    </row>
    <row r="847" spans="22:52" x14ac:dyDescent="0.25">
      <c r="V847" s="140"/>
      <c r="W847" s="180"/>
      <c r="X847" s="180"/>
      <c r="Y847" s="180"/>
      <c r="Z847" s="180"/>
      <c r="AA847" s="140"/>
      <c r="AB847" s="180"/>
      <c r="AD847" s="140"/>
      <c r="AE847" s="180"/>
      <c r="AF847" s="180"/>
      <c r="AG847" s="180"/>
      <c r="AH847" s="180"/>
      <c r="AI847" s="140"/>
      <c r="AJ847" s="180"/>
      <c r="AL847" s="140"/>
      <c r="AM847" s="180"/>
      <c r="AN847" s="180"/>
      <c r="AO847" s="180"/>
      <c r="AP847" s="180"/>
      <c r="AQ847" s="140"/>
      <c r="AR847" s="180"/>
      <c r="AT847" s="140"/>
      <c r="AU847" s="180"/>
      <c r="AV847" s="180"/>
      <c r="AW847" s="180"/>
      <c r="AX847" s="180"/>
      <c r="AY847" s="140"/>
      <c r="AZ847" s="180"/>
    </row>
    <row r="848" spans="22:52" x14ac:dyDescent="0.25">
      <c r="V848" s="140"/>
      <c r="W848" s="180"/>
      <c r="X848" s="180"/>
      <c r="Y848" s="180"/>
      <c r="Z848" s="180"/>
      <c r="AA848" s="140"/>
      <c r="AB848" s="180"/>
      <c r="AD848" s="140"/>
      <c r="AE848" s="180"/>
      <c r="AF848" s="180"/>
      <c r="AG848" s="180"/>
      <c r="AH848" s="180"/>
      <c r="AI848" s="140"/>
      <c r="AJ848" s="180"/>
      <c r="AL848" s="140"/>
      <c r="AM848" s="180"/>
      <c r="AN848" s="180"/>
      <c r="AO848" s="180"/>
      <c r="AP848" s="180"/>
      <c r="AQ848" s="140"/>
      <c r="AR848" s="180"/>
      <c r="AT848" s="140"/>
      <c r="AU848" s="180"/>
      <c r="AV848" s="180"/>
      <c r="AW848" s="180"/>
      <c r="AX848" s="180"/>
      <c r="AY848" s="140"/>
      <c r="AZ848" s="180"/>
    </row>
    <row r="849" spans="22:52" x14ac:dyDescent="0.25">
      <c r="V849" s="140"/>
      <c r="W849" s="180"/>
      <c r="X849" s="180"/>
      <c r="Y849" s="180"/>
      <c r="Z849" s="180"/>
      <c r="AA849" s="140"/>
      <c r="AB849" s="180"/>
      <c r="AD849" s="140"/>
      <c r="AE849" s="180"/>
      <c r="AF849" s="180"/>
      <c r="AG849" s="180"/>
      <c r="AH849" s="180"/>
      <c r="AI849" s="140"/>
      <c r="AJ849" s="180"/>
      <c r="AL849" s="140"/>
      <c r="AM849" s="180"/>
      <c r="AN849" s="180"/>
      <c r="AO849" s="180"/>
      <c r="AP849" s="180"/>
      <c r="AQ849" s="140"/>
      <c r="AR849" s="180"/>
      <c r="AT849" s="140"/>
      <c r="AU849" s="180"/>
      <c r="AV849" s="180"/>
      <c r="AW849" s="180"/>
      <c r="AX849" s="180"/>
      <c r="AY849" s="140"/>
      <c r="AZ849" s="180"/>
    </row>
    <row r="850" spans="22:52" x14ac:dyDescent="0.25">
      <c r="V850" s="140"/>
      <c r="W850" s="180"/>
      <c r="X850" s="180"/>
      <c r="Y850" s="180"/>
      <c r="Z850" s="180"/>
      <c r="AA850" s="140"/>
      <c r="AB850" s="180"/>
      <c r="AD850" s="140"/>
      <c r="AE850" s="180"/>
      <c r="AF850" s="180"/>
      <c r="AG850" s="180"/>
      <c r="AH850" s="180"/>
      <c r="AI850" s="140"/>
      <c r="AJ850" s="180"/>
      <c r="AL850" s="140"/>
      <c r="AM850" s="180"/>
      <c r="AN850" s="180"/>
      <c r="AO850" s="180"/>
      <c r="AP850" s="180"/>
      <c r="AQ850" s="140"/>
      <c r="AR850" s="180"/>
      <c r="AT850" s="140"/>
      <c r="AU850" s="180"/>
      <c r="AV850" s="180"/>
      <c r="AW850" s="180"/>
      <c r="AX850" s="180"/>
      <c r="AY850" s="140"/>
      <c r="AZ850" s="180"/>
    </row>
    <row r="851" spans="22:52" x14ac:dyDescent="0.25">
      <c r="V851" s="140"/>
      <c r="W851" s="180"/>
      <c r="X851" s="180"/>
      <c r="Y851" s="180"/>
      <c r="Z851" s="180"/>
      <c r="AA851" s="140"/>
      <c r="AB851" s="180"/>
      <c r="AD851" s="140"/>
      <c r="AE851" s="180"/>
      <c r="AF851" s="180"/>
      <c r="AG851" s="180"/>
      <c r="AH851" s="180"/>
      <c r="AI851" s="140"/>
      <c r="AJ851" s="180"/>
      <c r="AL851" s="140"/>
      <c r="AM851" s="180"/>
      <c r="AN851" s="180"/>
      <c r="AO851" s="180"/>
      <c r="AP851" s="180"/>
      <c r="AQ851" s="140"/>
      <c r="AR851" s="180"/>
      <c r="AT851" s="140"/>
      <c r="AU851" s="180"/>
      <c r="AV851" s="180"/>
      <c r="AW851" s="180"/>
      <c r="AX851" s="180"/>
      <c r="AY851" s="140"/>
      <c r="AZ851" s="180"/>
    </row>
    <row r="852" spans="22:52" x14ac:dyDescent="0.25">
      <c r="V852" s="140"/>
      <c r="W852" s="180"/>
      <c r="X852" s="180"/>
      <c r="Y852" s="180"/>
      <c r="Z852" s="180"/>
      <c r="AA852" s="140"/>
      <c r="AB852" s="180"/>
      <c r="AD852" s="140"/>
      <c r="AE852" s="180"/>
      <c r="AF852" s="180"/>
      <c r="AG852" s="180"/>
      <c r="AH852" s="180"/>
      <c r="AI852" s="140"/>
      <c r="AJ852" s="180"/>
      <c r="AL852" s="140"/>
      <c r="AM852" s="180"/>
      <c r="AN852" s="180"/>
      <c r="AO852" s="180"/>
      <c r="AP852" s="180"/>
      <c r="AQ852" s="140"/>
      <c r="AR852" s="180"/>
      <c r="AT852" s="140"/>
      <c r="AU852" s="180"/>
      <c r="AV852" s="180"/>
      <c r="AW852" s="180"/>
      <c r="AX852" s="180"/>
      <c r="AY852" s="140"/>
      <c r="AZ852" s="180"/>
    </row>
    <row r="853" spans="22:52" x14ac:dyDescent="0.25">
      <c r="V853" s="140"/>
      <c r="W853" s="180"/>
      <c r="X853" s="180"/>
      <c r="Y853" s="180"/>
      <c r="Z853" s="180"/>
      <c r="AA853" s="140"/>
      <c r="AB853" s="180"/>
      <c r="AD853" s="140"/>
      <c r="AE853" s="180"/>
      <c r="AF853" s="180"/>
      <c r="AG853" s="180"/>
      <c r="AH853" s="180"/>
      <c r="AI853" s="140"/>
      <c r="AJ853" s="180"/>
      <c r="AL853" s="140"/>
      <c r="AM853" s="180"/>
      <c r="AN853" s="180"/>
      <c r="AO853" s="180"/>
      <c r="AP853" s="180"/>
      <c r="AQ853" s="140"/>
      <c r="AR853" s="180"/>
      <c r="AT853" s="140"/>
      <c r="AU853" s="180"/>
      <c r="AV853" s="180"/>
      <c r="AW853" s="180"/>
      <c r="AX853" s="180"/>
      <c r="AY853" s="140"/>
      <c r="AZ853" s="180"/>
    </row>
    <row r="854" spans="22:52" x14ac:dyDescent="0.25">
      <c r="V854" s="140"/>
      <c r="W854" s="180"/>
      <c r="X854" s="180"/>
      <c r="Y854" s="180"/>
      <c r="Z854" s="180"/>
      <c r="AA854" s="140"/>
      <c r="AB854" s="180"/>
      <c r="AD854" s="140"/>
      <c r="AE854" s="180"/>
      <c r="AF854" s="180"/>
      <c r="AG854" s="180"/>
      <c r="AH854" s="180"/>
      <c r="AI854" s="140"/>
      <c r="AJ854" s="180"/>
      <c r="AL854" s="140"/>
      <c r="AM854" s="180"/>
      <c r="AN854" s="180"/>
      <c r="AO854" s="180"/>
      <c r="AP854" s="180"/>
      <c r="AQ854" s="140"/>
      <c r="AR854" s="180"/>
      <c r="AT854" s="140"/>
      <c r="AU854" s="180"/>
      <c r="AV854" s="180"/>
      <c r="AW854" s="180"/>
      <c r="AX854" s="180"/>
      <c r="AY854" s="140"/>
      <c r="AZ854" s="180"/>
    </row>
    <row r="855" spans="22:52" x14ac:dyDescent="0.25">
      <c r="V855" s="140"/>
      <c r="W855" s="180"/>
      <c r="X855" s="180"/>
      <c r="Y855" s="180"/>
      <c r="Z855" s="180"/>
      <c r="AA855" s="140"/>
      <c r="AB855" s="180"/>
      <c r="AD855" s="140"/>
      <c r="AE855" s="180"/>
      <c r="AF855" s="180"/>
      <c r="AG855" s="180"/>
      <c r="AH855" s="180"/>
      <c r="AI855" s="140"/>
      <c r="AJ855" s="180"/>
      <c r="AL855" s="140"/>
      <c r="AM855" s="180"/>
      <c r="AN855" s="180"/>
      <c r="AO855" s="180"/>
      <c r="AP855" s="180"/>
      <c r="AQ855" s="140"/>
      <c r="AR855" s="180"/>
      <c r="AT855" s="140"/>
      <c r="AU855" s="180"/>
      <c r="AV855" s="180"/>
      <c r="AW855" s="180"/>
      <c r="AX855" s="180"/>
      <c r="AY855" s="140"/>
      <c r="AZ855" s="180"/>
    </row>
    <row r="856" spans="22:52" x14ac:dyDescent="0.25">
      <c r="V856" s="140"/>
      <c r="W856" s="180"/>
      <c r="X856" s="180"/>
      <c r="Y856" s="180"/>
      <c r="Z856" s="180"/>
      <c r="AA856" s="140"/>
      <c r="AB856" s="180"/>
      <c r="AD856" s="140"/>
      <c r="AE856" s="180"/>
      <c r="AF856" s="180"/>
      <c r="AG856" s="180"/>
      <c r="AH856" s="180"/>
      <c r="AI856" s="140"/>
      <c r="AJ856" s="180"/>
      <c r="AL856" s="140"/>
      <c r="AM856" s="180"/>
      <c r="AN856" s="180"/>
      <c r="AO856" s="180"/>
      <c r="AP856" s="180"/>
      <c r="AQ856" s="140"/>
      <c r="AR856" s="180"/>
      <c r="AT856" s="140"/>
      <c r="AU856" s="180"/>
      <c r="AV856" s="180"/>
      <c r="AW856" s="180"/>
      <c r="AX856" s="180"/>
      <c r="AY856" s="140"/>
      <c r="AZ856" s="180"/>
    </row>
    <row r="857" spans="22:52" x14ac:dyDescent="0.25">
      <c r="V857" s="140"/>
      <c r="W857" s="180"/>
      <c r="X857" s="180"/>
      <c r="Y857" s="180"/>
      <c r="Z857" s="180"/>
      <c r="AA857" s="140"/>
      <c r="AB857" s="180"/>
      <c r="AD857" s="140"/>
      <c r="AE857" s="180"/>
      <c r="AF857" s="180"/>
      <c r="AG857" s="180"/>
      <c r="AH857" s="180"/>
      <c r="AI857" s="140"/>
      <c r="AJ857" s="180"/>
      <c r="AL857" s="140"/>
      <c r="AM857" s="180"/>
      <c r="AN857" s="180"/>
      <c r="AO857" s="180"/>
      <c r="AP857" s="180"/>
      <c r="AQ857" s="140"/>
      <c r="AR857" s="180"/>
      <c r="AT857" s="140"/>
      <c r="AU857" s="180"/>
      <c r="AV857" s="180"/>
      <c r="AW857" s="180"/>
      <c r="AX857" s="180"/>
      <c r="AY857" s="140"/>
      <c r="AZ857" s="180"/>
    </row>
    <row r="858" spans="22:52" x14ac:dyDescent="0.25">
      <c r="V858" s="140"/>
      <c r="W858" s="180"/>
      <c r="X858" s="180"/>
      <c r="Y858" s="180"/>
      <c r="Z858" s="180"/>
      <c r="AA858" s="140"/>
      <c r="AB858" s="180"/>
      <c r="AD858" s="140"/>
      <c r="AE858" s="180"/>
      <c r="AF858" s="180"/>
      <c r="AG858" s="180"/>
      <c r="AH858" s="180"/>
      <c r="AI858" s="140"/>
      <c r="AJ858" s="180"/>
      <c r="AL858" s="140"/>
      <c r="AM858" s="180"/>
      <c r="AN858" s="180"/>
      <c r="AO858" s="180"/>
      <c r="AP858" s="180"/>
      <c r="AQ858" s="140"/>
      <c r="AR858" s="180"/>
      <c r="AT858" s="140"/>
      <c r="AU858" s="180"/>
      <c r="AV858" s="180"/>
      <c r="AW858" s="180"/>
      <c r="AX858" s="180"/>
      <c r="AY858" s="140"/>
      <c r="AZ858" s="180"/>
    </row>
    <row r="859" spans="22:52" x14ac:dyDescent="0.25">
      <c r="V859" s="140"/>
      <c r="W859" s="180"/>
      <c r="X859" s="180"/>
      <c r="Y859" s="180"/>
      <c r="Z859" s="180"/>
      <c r="AA859" s="140"/>
      <c r="AB859" s="180"/>
      <c r="AD859" s="140"/>
      <c r="AE859" s="180"/>
      <c r="AF859" s="180"/>
      <c r="AG859" s="180"/>
      <c r="AH859" s="180"/>
      <c r="AI859" s="140"/>
      <c r="AJ859" s="180"/>
      <c r="AL859" s="140"/>
      <c r="AM859" s="180"/>
      <c r="AN859" s="180"/>
      <c r="AO859" s="180"/>
      <c r="AP859" s="180"/>
      <c r="AQ859" s="140"/>
      <c r="AR859" s="180"/>
      <c r="AT859" s="140"/>
      <c r="AU859" s="180"/>
      <c r="AV859" s="180"/>
      <c r="AW859" s="180"/>
      <c r="AX859" s="180"/>
      <c r="AY859" s="140"/>
      <c r="AZ859" s="180"/>
    </row>
    <row r="860" spans="22:52" x14ac:dyDescent="0.25">
      <c r="V860" s="140"/>
      <c r="W860" s="180"/>
      <c r="X860" s="180"/>
      <c r="Y860" s="180"/>
      <c r="Z860" s="180"/>
      <c r="AA860" s="140"/>
      <c r="AB860" s="180"/>
      <c r="AD860" s="140"/>
      <c r="AE860" s="180"/>
      <c r="AF860" s="180"/>
      <c r="AG860" s="180"/>
      <c r="AH860" s="180"/>
      <c r="AI860" s="140"/>
      <c r="AJ860" s="180"/>
      <c r="AL860" s="140"/>
      <c r="AM860" s="180"/>
      <c r="AN860" s="180"/>
      <c r="AO860" s="180"/>
      <c r="AP860" s="180"/>
      <c r="AQ860" s="140"/>
      <c r="AR860" s="180"/>
      <c r="AT860" s="140"/>
      <c r="AU860" s="180"/>
      <c r="AV860" s="180"/>
      <c r="AW860" s="180"/>
      <c r="AX860" s="180"/>
      <c r="AY860" s="140"/>
      <c r="AZ860" s="180"/>
    </row>
    <row r="861" spans="22:52" x14ac:dyDescent="0.25">
      <c r="V861" s="140"/>
      <c r="W861" s="180"/>
      <c r="X861" s="180"/>
      <c r="Y861" s="180"/>
      <c r="Z861" s="180"/>
      <c r="AA861" s="140"/>
      <c r="AB861" s="180"/>
      <c r="AD861" s="140"/>
      <c r="AE861" s="180"/>
      <c r="AF861" s="180"/>
      <c r="AG861" s="180"/>
      <c r="AH861" s="180"/>
      <c r="AI861" s="140"/>
      <c r="AJ861" s="180"/>
      <c r="AL861" s="140"/>
      <c r="AM861" s="180"/>
      <c r="AN861" s="180"/>
      <c r="AO861" s="180"/>
      <c r="AP861" s="180"/>
      <c r="AQ861" s="140"/>
      <c r="AR861" s="180"/>
      <c r="AT861" s="140"/>
      <c r="AU861" s="180"/>
      <c r="AV861" s="180"/>
      <c r="AW861" s="180"/>
      <c r="AX861" s="180"/>
      <c r="AY861" s="140"/>
      <c r="AZ861" s="180"/>
    </row>
    <row r="862" spans="22:52" x14ac:dyDescent="0.25">
      <c r="V862" s="140"/>
      <c r="W862" s="180"/>
      <c r="X862" s="180"/>
      <c r="Y862" s="180"/>
      <c r="Z862" s="180"/>
      <c r="AA862" s="140"/>
      <c r="AB862" s="180"/>
      <c r="AD862" s="140"/>
      <c r="AE862" s="180"/>
      <c r="AF862" s="180"/>
      <c r="AG862" s="180"/>
      <c r="AH862" s="180"/>
      <c r="AI862" s="140"/>
      <c r="AJ862" s="180"/>
      <c r="AL862" s="140"/>
      <c r="AM862" s="180"/>
      <c r="AN862" s="180"/>
      <c r="AO862" s="180"/>
      <c r="AP862" s="180"/>
      <c r="AQ862" s="140"/>
      <c r="AR862" s="180"/>
      <c r="AT862" s="140"/>
      <c r="AU862" s="180"/>
      <c r="AV862" s="180"/>
      <c r="AW862" s="180"/>
      <c r="AX862" s="180"/>
      <c r="AY862" s="140"/>
      <c r="AZ862" s="180"/>
    </row>
    <row r="863" spans="22:52" x14ac:dyDescent="0.25">
      <c r="V863" s="140"/>
      <c r="W863" s="180"/>
      <c r="X863" s="180"/>
      <c r="Y863" s="180"/>
      <c r="Z863" s="180"/>
      <c r="AA863" s="140"/>
      <c r="AB863" s="180"/>
      <c r="AD863" s="140"/>
      <c r="AE863" s="180"/>
      <c r="AF863" s="180"/>
      <c r="AG863" s="180"/>
      <c r="AH863" s="180"/>
      <c r="AI863" s="140"/>
      <c r="AJ863" s="180"/>
      <c r="AL863" s="140"/>
      <c r="AM863" s="180"/>
      <c r="AN863" s="180"/>
      <c r="AO863" s="180"/>
      <c r="AP863" s="180"/>
      <c r="AQ863" s="140"/>
      <c r="AR863" s="180"/>
      <c r="AT863" s="140"/>
      <c r="AU863" s="180"/>
      <c r="AV863" s="180"/>
      <c r="AW863" s="180"/>
      <c r="AX863" s="180"/>
      <c r="AY863" s="140"/>
      <c r="AZ863" s="180"/>
    </row>
    <row r="864" spans="22:52" x14ac:dyDescent="0.25">
      <c r="V864" s="140"/>
      <c r="W864" s="180"/>
      <c r="X864" s="180"/>
      <c r="Y864" s="180"/>
      <c r="Z864" s="180"/>
      <c r="AA864" s="140"/>
      <c r="AB864" s="180"/>
      <c r="AD864" s="140"/>
      <c r="AE864" s="180"/>
      <c r="AF864" s="180"/>
      <c r="AG864" s="180"/>
      <c r="AH864" s="180"/>
      <c r="AI864" s="140"/>
      <c r="AJ864" s="180"/>
      <c r="AL864" s="140"/>
      <c r="AM864" s="180"/>
      <c r="AN864" s="180"/>
      <c r="AO864" s="180"/>
      <c r="AP864" s="180"/>
      <c r="AQ864" s="140"/>
      <c r="AR864" s="180"/>
      <c r="AT864" s="140"/>
      <c r="AU864" s="180"/>
      <c r="AV864" s="180"/>
      <c r="AW864" s="180"/>
      <c r="AX864" s="180"/>
      <c r="AY864" s="140"/>
      <c r="AZ864" s="180"/>
    </row>
    <row r="865" spans="22:52" x14ac:dyDescent="0.25">
      <c r="V865" s="140"/>
      <c r="W865" s="180"/>
      <c r="X865" s="180"/>
      <c r="Y865" s="180"/>
      <c r="Z865" s="180"/>
      <c r="AA865" s="140"/>
      <c r="AB865" s="180"/>
      <c r="AD865" s="140"/>
      <c r="AE865" s="180"/>
      <c r="AF865" s="180"/>
      <c r="AG865" s="180"/>
      <c r="AH865" s="180"/>
      <c r="AI865" s="140"/>
      <c r="AJ865" s="180"/>
      <c r="AL865" s="140"/>
      <c r="AM865" s="180"/>
      <c r="AN865" s="180"/>
      <c r="AO865" s="180"/>
      <c r="AP865" s="180"/>
      <c r="AQ865" s="140"/>
      <c r="AR865" s="180"/>
      <c r="AT865" s="140"/>
      <c r="AU865" s="180"/>
      <c r="AV865" s="180"/>
      <c r="AW865" s="180"/>
      <c r="AX865" s="180"/>
      <c r="AY865" s="140"/>
      <c r="AZ865" s="180"/>
    </row>
    <row r="866" spans="22:52" x14ac:dyDescent="0.25">
      <c r="V866" s="140"/>
      <c r="W866" s="180"/>
      <c r="X866" s="180"/>
      <c r="Y866" s="180"/>
      <c r="Z866" s="180"/>
      <c r="AA866" s="140"/>
      <c r="AB866" s="180"/>
      <c r="AD866" s="140"/>
      <c r="AE866" s="180"/>
      <c r="AF866" s="180"/>
      <c r="AG866" s="180"/>
      <c r="AH866" s="180"/>
      <c r="AI866" s="140"/>
      <c r="AJ866" s="180"/>
      <c r="AL866" s="140"/>
      <c r="AM866" s="180"/>
      <c r="AN866" s="180"/>
      <c r="AO866" s="180"/>
      <c r="AP866" s="180"/>
      <c r="AQ866" s="140"/>
      <c r="AR866" s="180"/>
      <c r="AT866" s="140"/>
      <c r="AU866" s="180"/>
      <c r="AV866" s="180"/>
      <c r="AW866" s="180"/>
      <c r="AX866" s="180"/>
      <c r="AY866" s="140"/>
      <c r="AZ866" s="180"/>
    </row>
    <row r="867" spans="22:52" x14ac:dyDescent="0.25">
      <c r="V867" s="140"/>
      <c r="W867" s="180"/>
      <c r="X867" s="180"/>
      <c r="Y867" s="180"/>
      <c r="Z867" s="180"/>
      <c r="AA867" s="140"/>
      <c r="AB867" s="180"/>
      <c r="AD867" s="140"/>
      <c r="AE867" s="180"/>
      <c r="AF867" s="180"/>
      <c r="AG867" s="180"/>
      <c r="AH867" s="180"/>
      <c r="AI867" s="140"/>
      <c r="AJ867" s="180"/>
      <c r="AL867" s="140"/>
      <c r="AM867" s="180"/>
      <c r="AN867" s="180"/>
      <c r="AO867" s="180"/>
      <c r="AP867" s="180"/>
      <c r="AQ867" s="140"/>
      <c r="AR867" s="180"/>
      <c r="AT867" s="140"/>
      <c r="AU867" s="180"/>
      <c r="AV867" s="180"/>
      <c r="AW867" s="180"/>
      <c r="AX867" s="180"/>
      <c r="AY867" s="140"/>
      <c r="AZ867" s="180"/>
    </row>
    <row r="868" spans="22:52" x14ac:dyDescent="0.25">
      <c r="V868" s="140"/>
      <c r="W868" s="180"/>
      <c r="X868" s="180"/>
      <c r="Y868" s="180"/>
      <c r="Z868" s="180"/>
      <c r="AA868" s="140"/>
      <c r="AB868" s="180"/>
      <c r="AD868" s="140"/>
      <c r="AE868" s="180"/>
      <c r="AF868" s="180"/>
      <c r="AG868" s="180"/>
      <c r="AH868" s="180"/>
      <c r="AI868" s="140"/>
      <c r="AJ868" s="180"/>
      <c r="AL868" s="140"/>
      <c r="AM868" s="180"/>
      <c r="AN868" s="180"/>
      <c r="AO868" s="180"/>
      <c r="AP868" s="180"/>
      <c r="AQ868" s="140"/>
      <c r="AR868" s="180"/>
      <c r="AT868" s="140"/>
      <c r="AU868" s="180"/>
      <c r="AV868" s="180"/>
      <c r="AW868" s="180"/>
      <c r="AX868" s="180"/>
      <c r="AY868" s="140"/>
      <c r="AZ868" s="180"/>
    </row>
    <row r="869" spans="22:52" x14ac:dyDescent="0.25">
      <c r="V869" s="140"/>
      <c r="W869" s="180"/>
      <c r="X869" s="180"/>
      <c r="Y869" s="180"/>
      <c r="Z869" s="180"/>
      <c r="AA869" s="140"/>
      <c r="AB869" s="180"/>
      <c r="AD869" s="140"/>
      <c r="AE869" s="180"/>
      <c r="AF869" s="180"/>
      <c r="AG869" s="180"/>
      <c r="AH869" s="180"/>
      <c r="AI869" s="140"/>
      <c r="AJ869" s="180"/>
      <c r="AL869" s="140"/>
      <c r="AM869" s="180"/>
      <c r="AN869" s="180"/>
      <c r="AO869" s="180"/>
      <c r="AP869" s="180"/>
      <c r="AQ869" s="140"/>
      <c r="AR869" s="180"/>
      <c r="AT869" s="140"/>
      <c r="AU869" s="180"/>
      <c r="AV869" s="180"/>
      <c r="AW869" s="180"/>
      <c r="AX869" s="180"/>
      <c r="AY869" s="140"/>
      <c r="AZ869" s="180"/>
    </row>
    <row r="870" spans="22:52" x14ac:dyDescent="0.25">
      <c r="V870" s="140"/>
      <c r="W870" s="180"/>
      <c r="X870" s="180"/>
      <c r="Y870" s="180"/>
      <c r="Z870" s="180"/>
      <c r="AA870" s="140"/>
      <c r="AB870" s="180"/>
      <c r="AD870" s="140"/>
      <c r="AE870" s="180"/>
      <c r="AF870" s="180"/>
      <c r="AG870" s="180"/>
      <c r="AH870" s="180"/>
      <c r="AI870" s="140"/>
      <c r="AJ870" s="180"/>
      <c r="AL870" s="140"/>
      <c r="AM870" s="180"/>
      <c r="AN870" s="180"/>
      <c r="AO870" s="180"/>
      <c r="AP870" s="180"/>
      <c r="AQ870" s="140"/>
      <c r="AR870" s="180"/>
      <c r="AT870" s="140"/>
      <c r="AU870" s="180"/>
      <c r="AV870" s="180"/>
      <c r="AW870" s="180"/>
      <c r="AX870" s="180"/>
      <c r="AY870" s="140"/>
      <c r="AZ870" s="180"/>
    </row>
    <row r="871" spans="22:52" x14ac:dyDescent="0.25">
      <c r="V871" s="140"/>
      <c r="W871" s="180"/>
      <c r="X871" s="180"/>
      <c r="Y871" s="180"/>
      <c r="Z871" s="180"/>
      <c r="AA871" s="140"/>
      <c r="AB871" s="180"/>
      <c r="AD871" s="140"/>
      <c r="AE871" s="180"/>
      <c r="AF871" s="180"/>
      <c r="AG871" s="180"/>
      <c r="AH871" s="180"/>
      <c r="AI871" s="140"/>
      <c r="AJ871" s="180"/>
      <c r="AL871" s="140"/>
      <c r="AM871" s="180"/>
      <c r="AN871" s="180"/>
      <c r="AO871" s="180"/>
      <c r="AP871" s="180"/>
      <c r="AQ871" s="140"/>
      <c r="AR871" s="180"/>
      <c r="AT871" s="140"/>
      <c r="AU871" s="180"/>
      <c r="AV871" s="180"/>
      <c r="AW871" s="180"/>
      <c r="AX871" s="180"/>
      <c r="AY871" s="140"/>
      <c r="AZ871" s="180"/>
    </row>
    <row r="872" spans="22:52" x14ac:dyDescent="0.25">
      <c r="V872" s="140"/>
      <c r="W872" s="180"/>
      <c r="X872" s="180"/>
      <c r="Y872" s="180"/>
      <c r="Z872" s="180"/>
      <c r="AA872" s="140"/>
      <c r="AB872" s="180"/>
      <c r="AD872" s="140"/>
      <c r="AE872" s="180"/>
      <c r="AF872" s="180"/>
      <c r="AG872" s="180"/>
      <c r="AH872" s="180"/>
      <c r="AI872" s="140"/>
      <c r="AJ872" s="180"/>
      <c r="AL872" s="140"/>
      <c r="AM872" s="180"/>
      <c r="AN872" s="180"/>
      <c r="AO872" s="180"/>
      <c r="AP872" s="180"/>
      <c r="AQ872" s="140"/>
      <c r="AR872" s="180"/>
      <c r="AT872" s="140"/>
      <c r="AU872" s="180"/>
      <c r="AV872" s="180"/>
      <c r="AW872" s="180"/>
      <c r="AX872" s="180"/>
      <c r="AY872" s="140"/>
      <c r="AZ872" s="180"/>
    </row>
    <row r="873" spans="22:52" x14ac:dyDescent="0.25">
      <c r="V873" s="140"/>
      <c r="W873" s="180"/>
      <c r="X873" s="180"/>
      <c r="Y873" s="180"/>
      <c r="Z873" s="180"/>
      <c r="AA873" s="140"/>
      <c r="AB873" s="180"/>
      <c r="AD873" s="140"/>
      <c r="AE873" s="180"/>
      <c r="AF873" s="180"/>
      <c r="AG873" s="180"/>
      <c r="AH873" s="180"/>
      <c r="AI873" s="140"/>
      <c r="AJ873" s="180"/>
      <c r="AL873" s="140"/>
      <c r="AM873" s="180"/>
      <c r="AN873" s="180"/>
      <c r="AO873" s="180"/>
      <c r="AP873" s="180"/>
      <c r="AQ873" s="140"/>
      <c r="AR873" s="180"/>
      <c r="AT873" s="140"/>
      <c r="AU873" s="180"/>
      <c r="AV873" s="180"/>
      <c r="AW873" s="180"/>
      <c r="AX873" s="180"/>
      <c r="AY873" s="140"/>
      <c r="AZ873" s="180"/>
    </row>
    <row r="874" spans="22:52" x14ac:dyDescent="0.25">
      <c r="V874" s="140"/>
      <c r="W874" s="180"/>
      <c r="X874" s="180"/>
      <c r="Y874" s="180"/>
      <c r="Z874" s="180"/>
      <c r="AA874" s="140"/>
      <c r="AB874" s="180"/>
      <c r="AD874" s="140"/>
      <c r="AE874" s="180"/>
      <c r="AF874" s="180"/>
      <c r="AG874" s="180"/>
      <c r="AH874" s="180"/>
      <c r="AI874" s="140"/>
      <c r="AJ874" s="180"/>
      <c r="AL874" s="140"/>
      <c r="AM874" s="180"/>
      <c r="AN874" s="180"/>
      <c r="AO874" s="180"/>
      <c r="AP874" s="180"/>
      <c r="AQ874" s="140"/>
      <c r="AR874" s="180"/>
      <c r="AT874" s="140"/>
      <c r="AU874" s="180"/>
      <c r="AV874" s="180"/>
      <c r="AW874" s="180"/>
      <c r="AX874" s="180"/>
      <c r="AY874" s="140"/>
      <c r="AZ874" s="180"/>
    </row>
    <row r="875" spans="22:52" x14ac:dyDescent="0.25">
      <c r="V875" s="140"/>
      <c r="W875" s="180"/>
      <c r="X875" s="180"/>
      <c r="Y875" s="180"/>
      <c r="Z875" s="180"/>
      <c r="AA875" s="140"/>
      <c r="AB875" s="180"/>
      <c r="AD875" s="140"/>
      <c r="AE875" s="180"/>
      <c r="AF875" s="180"/>
      <c r="AG875" s="180"/>
      <c r="AH875" s="180"/>
      <c r="AI875" s="140"/>
      <c r="AJ875" s="180"/>
      <c r="AL875" s="140"/>
      <c r="AM875" s="180"/>
      <c r="AN875" s="180"/>
      <c r="AO875" s="180"/>
      <c r="AP875" s="180"/>
      <c r="AQ875" s="140"/>
      <c r="AR875" s="180"/>
      <c r="AT875" s="140"/>
      <c r="AU875" s="180"/>
      <c r="AV875" s="180"/>
      <c r="AW875" s="180"/>
      <c r="AX875" s="180"/>
      <c r="AY875" s="140"/>
      <c r="AZ875" s="180"/>
    </row>
    <row r="876" spans="22:52" x14ac:dyDescent="0.25">
      <c r="V876" s="140"/>
      <c r="W876" s="180"/>
      <c r="X876" s="180"/>
      <c r="Y876" s="180"/>
      <c r="Z876" s="180"/>
      <c r="AA876" s="140"/>
      <c r="AB876" s="180"/>
      <c r="AD876" s="140"/>
      <c r="AE876" s="180"/>
      <c r="AF876" s="180"/>
      <c r="AG876" s="180"/>
      <c r="AH876" s="180"/>
      <c r="AI876" s="140"/>
      <c r="AJ876" s="180"/>
      <c r="AL876" s="140"/>
      <c r="AM876" s="180"/>
      <c r="AN876" s="180"/>
      <c r="AO876" s="180"/>
      <c r="AP876" s="180"/>
      <c r="AQ876" s="140"/>
      <c r="AR876" s="180"/>
      <c r="AT876" s="140"/>
      <c r="AU876" s="180"/>
      <c r="AV876" s="180"/>
      <c r="AW876" s="180"/>
      <c r="AX876" s="180"/>
      <c r="AY876" s="140"/>
      <c r="AZ876" s="180"/>
    </row>
    <row r="877" spans="22:52" x14ac:dyDescent="0.25">
      <c r="V877" s="140"/>
      <c r="W877" s="180"/>
      <c r="X877" s="180"/>
      <c r="Y877" s="180"/>
      <c r="Z877" s="180"/>
      <c r="AA877" s="140"/>
      <c r="AB877" s="180"/>
      <c r="AD877" s="140"/>
      <c r="AE877" s="180"/>
      <c r="AF877" s="180"/>
      <c r="AG877" s="180"/>
      <c r="AH877" s="180"/>
      <c r="AI877" s="140"/>
      <c r="AJ877" s="180"/>
      <c r="AL877" s="140"/>
      <c r="AM877" s="180"/>
      <c r="AN877" s="180"/>
      <c r="AO877" s="180"/>
      <c r="AP877" s="180"/>
      <c r="AQ877" s="140"/>
      <c r="AR877" s="180"/>
      <c r="AT877" s="140"/>
      <c r="AU877" s="180"/>
      <c r="AV877" s="180"/>
      <c r="AW877" s="180"/>
      <c r="AX877" s="180"/>
      <c r="AY877" s="140"/>
      <c r="AZ877" s="180"/>
    </row>
    <row r="878" spans="22:52" x14ac:dyDescent="0.25">
      <c r="V878" s="140"/>
      <c r="W878" s="180"/>
      <c r="X878" s="180"/>
      <c r="Y878" s="180"/>
      <c r="Z878" s="180"/>
      <c r="AA878" s="140"/>
      <c r="AB878" s="180"/>
      <c r="AD878" s="140"/>
      <c r="AE878" s="180"/>
      <c r="AF878" s="180"/>
      <c r="AG878" s="180"/>
      <c r="AH878" s="180"/>
      <c r="AI878" s="140"/>
      <c r="AJ878" s="180"/>
      <c r="AL878" s="140"/>
      <c r="AM878" s="180"/>
      <c r="AN878" s="180"/>
      <c r="AO878" s="180"/>
      <c r="AP878" s="180"/>
      <c r="AQ878" s="140"/>
      <c r="AR878" s="180"/>
      <c r="AT878" s="140"/>
      <c r="AU878" s="180"/>
      <c r="AV878" s="180"/>
      <c r="AW878" s="180"/>
      <c r="AX878" s="180"/>
      <c r="AY878" s="140"/>
      <c r="AZ878" s="180"/>
    </row>
    <row r="879" spans="22:52" x14ac:dyDescent="0.25">
      <c r="V879" s="140"/>
      <c r="W879" s="180"/>
      <c r="X879" s="180"/>
      <c r="Y879" s="180"/>
      <c r="Z879" s="180"/>
      <c r="AA879" s="140"/>
      <c r="AB879" s="180"/>
      <c r="AD879" s="140"/>
      <c r="AE879" s="180"/>
      <c r="AF879" s="180"/>
      <c r="AG879" s="180"/>
      <c r="AH879" s="180"/>
      <c r="AI879" s="140"/>
      <c r="AJ879" s="180"/>
      <c r="AL879" s="140"/>
      <c r="AM879" s="180"/>
      <c r="AN879" s="180"/>
      <c r="AO879" s="180"/>
      <c r="AP879" s="180"/>
      <c r="AQ879" s="140"/>
      <c r="AR879" s="180"/>
      <c r="AT879" s="140"/>
      <c r="AU879" s="180"/>
      <c r="AV879" s="180"/>
      <c r="AW879" s="180"/>
      <c r="AX879" s="180"/>
      <c r="AY879" s="140"/>
      <c r="AZ879" s="180"/>
    </row>
    <row r="880" spans="22:52" x14ac:dyDescent="0.25">
      <c r="V880" s="140"/>
      <c r="W880" s="180"/>
      <c r="X880" s="180"/>
      <c r="Y880" s="180"/>
      <c r="Z880" s="180"/>
      <c r="AA880" s="140"/>
      <c r="AB880" s="180"/>
      <c r="AD880" s="140"/>
      <c r="AE880" s="180"/>
      <c r="AF880" s="180"/>
      <c r="AG880" s="180"/>
      <c r="AH880" s="180"/>
      <c r="AI880" s="140"/>
      <c r="AJ880" s="180"/>
      <c r="AL880" s="140"/>
      <c r="AM880" s="180"/>
      <c r="AN880" s="180"/>
      <c r="AO880" s="180"/>
      <c r="AP880" s="180"/>
      <c r="AQ880" s="140"/>
      <c r="AR880" s="180"/>
      <c r="AT880" s="140"/>
      <c r="AU880" s="180"/>
      <c r="AV880" s="180"/>
      <c r="AW880" s="180"/>
      <c r="AX880" s="180"/>
      <c r="AY880" s="140"/>
      <c r="AZ880" s="180"/>
    </row>
    <row r="881" spans="22:52" x14ac:dyDescent="0.25">
      <c r="V881" s="140"/>
      <c r="W881" s="180"/>
      <c r="X881" s="180"/>
      <c r="Y881" s="180"/>
      <c r="Z881" s="180"/>
      <c r="AA881" s="140"/>
      <c r="AB881" s="180"/>
      <c r="AD881" s="140"/>
      <c r="AE881" s="180"/>
      <c r="AF881" s="180"/>
      <c r="AG881" s="180"/>
      <c r="AH881" s="180"/>
      <c r="AI881" s="140"/>
      <c r="AJ881" s="180"/>
      <c r="AL881" s="140"/>
      <c r="AM881" s="180"/>
      <c r="AN881" s="180"/>
      <c r="AO881" s="180"/>
      <c r="AP881" s="180"/>
      <c r="AQ881" s="140"/>
      <c r="AR881" s="180"/>
      <c r="AT881" s="140"/>
      <c r="AU881" s="180"/>
      <c r="AV881" s="180"/>
      <c r="AW881" s="180"/>
      <c r="AX881" s="180"/>
      <c r="AY881" s="140"/>
      <c r="AZ881" s="180"/>
    </row>
    <row r="882" spans="22:52" x14ac:dyDescent="0.25">
      <c r="V882" s="140"/>
      <c r="W882" s="180"/>
      <c r="X882" s="180"/>
      <c r="Y882" s="180"/>
      <c r="Z882" s="180"/>
      <c r="AA882" s="140"/>
      <c r="AB882" s="180"/>
      <c r="AD882" s="140"/>
      <c r="AE882" s="180"/>
      <c r="AF882" s="180"/>
      <c r="AG882" s="180"/>
      <c r="AH882" s="180"/>
      <c r="AI882" s="140"/>
      <c r="AJ882" s="180"/>
      <c r="AL882" s="140"/>
      <c r="AM882" s="180"/>
      <c r="AN882" s="180"/>
      <c r="AO882" s="180"/>
      <c r="AP882" s="180"/>
      <c r="AQ882" s="140"/>
      <c r="AR882" s="180"/>
      <c r="AT882" s="140"/>
      <c r="AU882" s="180"/>
      <c r="AV882" s="180"/>
      <c r="AW882" s="180"/>
      <c r="AX882" s="180"/>
      <c r="AY882" s="140"/>
      <c r="AZ882" s="180"/>
    </row>
    <row r="883" spans="22:52" x14ac:dyDescent="0.25">
      <c r="V883" s="140"/>
      <c r="W883" s="180"/>
      <c r="X883" s="180"/>
      <c r="Y883" s="180"/>
      <c r="Z883" s="180"/>
      <c r="AA883" s="140"/>
      <c r="AB883" s="180"/>
      <c r="AD883" s="140"/>
      <c r="AE883" s="180"/>
      <c r="AF883" s="180"/>
      <c r="AG883" s="180"/>
      <c r="AH883" s="180"/>
      <c r="AI883" s="140"/>
      <c r="AJ883" s="180"/>
      <c r="AL883" s="140"/>
      <c r="AM883" s="180"/>
      <c r="AN883" s="180"/>
      <c r="AO883" s="180"/>
      <c r="AP883" s="180"/>
      <c r="AQ883" s="140"/>
      <c r="AR883" s="180"/>
      <c r="AT883" s="140"/>
      <c r="AU883" s="180"/>
      <c r="AV883" s="180"/>
      <c r="AW883" s="180"/>
      <c r="AX883" s="180"/>
      <c r="AY883" s="140"/>
      <c r="AZ883" s="180"/>
    </row>
    <row r="884" spans="22:52" x14ac:dyDescent="0.25">
      <c r="V884" s="140"/>
      <c r="W884" s="180"/>
      <c r="X884" s="180"/>
      <c r="Y884" s="180"/>
      <c r="Z884" s="180"/>
      <c r="AA884" s="140"/>
      <c r="AB884" s="180"/>
      <c r="AD884" s="140"/>
      <c r="AE884" s="180"/>
      <c r="AF884" s="180"/>
      <c r="AG884" s="180"/>
      <c r="AH884" s="180"/>
      <c r="AI884" s="140"/>
      <c r="AJ884" s="180"/>
      <c r="AL884" s="140"/>
      <c r="AM884" s="180"/>
      <c r="AN884" s="180"/>
      <c r="AO884" s="180"/>
      <c r="AP884" s="180"/>
      <c r="AQ884" s="140"/>
      <c r="AR884" s="180"/>
      <c r="AT884" s="140"/>
      <c r="AU884" s="180"/>
      <c r="AV884" s="180"/>
      <c r="AW884" s="180"/>
      <c r="AX884" s="180"/>
      <c r="AY884" s="140"/>
      <c r="AZ884" s="180"/>
    </row>
    <row r="885" spans="22:52" x14ac:dyDescent="0.25">
      <c r="V885" s="140"/>
      <c r="W885" s="180"/>
      <c r="X885" s="180"/>
      <c r="Y885" s="180"/>
      <c r="Z885" s="180"/>
      <c r="AA885" s="140"/>
      <c r="AB885" s="180"/>
      <c r="AD885" s="140"/>
      <c r="AE885" s="180"/>
      <c r="AF885" s="180"/>
      <c r="AG885" s="180"/>
      <c r="AH885" s="180"/>
      <c r="AI885" s="140"/>
      <c r="AJ885" s="180"/>
      <c r="AL885" s="140"/>
      <c r="AM885" s="180"/>
      <c r="AN885" s="180"/>
      <c r="AO885" s="180"/>
      <c r="AP885" s="180"/>
      <c r="AQ885" s="140"/>
      <c r="AR885" s="180"/>
      <c r="AT885" s="140"/>
      <c r="AU885" s="180"/>
      <c r="AV885" s="180"/>
      <c r="AW885" s="180"/>
      <c r="AX885" s="180"/>
      <c r="AY885" s="140"/>
      <c r="AZ885" s="180"/>
    </row>
    <row r="886" spans="22:52" x14ac:dyDescent="0.25">
      <c r="V886" s="140"/>
      <c r="W886" s="180"/>
      <c r="X886" s="180"/>
      <c r="Y886" s="180"/>
      <c r="Z886" s="180"/>
      <c r="AA886" s="140"/>
      <c r="AB886" s="180"/>
      <c r="AD886" s="140"/>
      <c r="AE886" s="180"/>
      <c r="AF886" s="180"/>
      <c r="AG886" s="180"/>
      <c r="AH886" s="180"/>
      <c r="AI886" s="140"/>
      <c r="AJ886" s="180"/>
      <c r="AL886" s="140"/>
      <c r="AM886" s="180"/>
      <c r="AN886" s="180"/>
      <c r="AO886" s="180"/>
      <c r="AP886" s="180"/>
      <c r="AQ886" s="140"/>
      <c r="AR886" s="180"/>
      <c r="AT886" s="140"/>
      <c r="AU886" s="180"/>
      <c r="AV886" s="180"/>
      <c r="AW886" s="180"/>
      <c r="AX886" s="180"/>
      <c r="AY886" s="140"/>
      <c r="AZ886" s="180"/>
    </row>
    <row r="887" spans="22:52" x14ac:dyDescent="0.25">
      <c r="V887" s="140"/>
      <c r="W887" s="180"/>
      <c r="X887" s="180"/>
      <c r="Y887" s="180"/>
      <c r="Z887" s="180"/>
      <c r="AA887" s="140"/>
      <c r="AB887" s="180"/>
      <c r="AD887" s="140"/>
      <c r="AE887" s="180"/>
      <c r="AF887" s="180"/>
      <c r="AG887" s="180"/>
      <c r="AH887" s="180"/>
      <c r="AI887" s="140"/>
      <c r="AJ887" s="180"/>
      <c r="AL887" s="140"/>
      <c r="AM887" s="180"/>
      <c r="AN887" s="180"/>
      <c r="AO887" s="180"/>
      <c r="AP887" s="180"/>
      <c r="AQ887" s="140"/>
      <c r="AR887" s="180"/>
      <c r="AT887" s="140"/>
      <c r="AU887" s="180"/>
      <c r="AV887" s="180"/>
      <c r="AW887" s="180"/>
      <c r="AX887" s="180"/>
      <c r="AY887" s="140"/>
      <c r="AZ887" s="180"/>
    </row>
    <row r="888" spans="22:52" x14ac:dyDescent="0.25">
      <c r="V888" s="140"/>
      <c r="W888" s="180"/>
      <c r="X888" s="180"/>
      <c r="Y888" s="180"/>
      <c r="Z888" s="180"/>
      <c r="AA888" s="140"/>
      <c r="AB888" s="180"/>
      <c r="AD888" s="140"/>
      <c r="AE888" s="180"/>
      <c r="AF888" s="180"/>
      <c r="AG888" s="180"/>
      <c r="AH888" s="180"/>
      <c r="AI888" s="140"/>
      <c r="AJ888" s="180"/>
      <c r="AL888" s="140"/>
      <c r="AM888" s="180"/>
      <c r="AN888" s="180"/>
      <c r="AO888" s="180"/>
      <c r="AP888" s="180"/>
      <c r="AQ888" s="140"/>
      <c r="AR888" s="180"/>
      <c r="AT888" s="140"/>
      <c r="AU888" s="180"/>
      <c r="AV888" s="180"/>
      <c r="AW888" s="180"/>
      <c r="AX888" s="180"/>
      <c r="AY888" s="140"/>
      <c r="AZ888" s="180"/>
    </row>
    <row r="889" spans="22:52" x14ac:dyDescent="0.25">
      <c r="V889" s="140"/>
      <c r="W889" s="180"/>
      <c r="X889" s="180"/>
      <c r="Y889" s="180"/>
      <c r="Z889" s="180"/>
      <c r="AA889" s="140"/>
      <c r="AB889" s="180"/>
      <c r="AD889" s="140"/>
      <c r="AE889" s="180"/>
      <c r="AF889" s="180"/>
      <c r="AG889" s="180"/>
      <c r="AH889" s="180"/>
      <c r="AI889" s="140"/>
      <c r="AJ889" s="180"/>
      <c r="AL889" s="140"/>
      <c r="AM889" s="180"/>
      <c r="AN889" s="180"/>
      <c r="AO889" s="180"/>
      <c r="AP889" s="180"/>
      <c r="AQ889" s="140"/>
      <c r="AR889" s="180"/>
      <c r="AT889" s="140"/>
      <c r="AU889" s="180"/>
      <c r="AV889" s="180"/>
      <c r="AW889" s="180"/>
      <c r="AX889" s="180"/>
      <c r="AY889" s="140"/>
      <c r="AZ889" s="180"/>
    </row>
    <row r="890" spans="22:52" x14ac:dyDescent="0.25">
      <c r="V890" s="140"/>
      <c r="W890" s="180"/>
      <c r="X890" s="180"/>
      <c r="Y890" s="180"/>
      <c r="Z890" s="180"/>
      <c r="AA890" s="140"/>
      <c r="AB890" s="180"/>
      <c r="AD890" s="140"/>
      <c r="AE890" s="180"/>
      <c r="AF890" s="180"/>
      <c r="AG890" s="180"/>
      <c r="AH890" s="180"/>
      <c r="AI890" s="140"/>
      <c r="AJ890" s="180"/>
      <c r="AL890" s="140"/>
      <c r="AM890" s="180"/>
      <c r="AN890" s="180"/>
      <c r="AO890" s="180"/>
      <c r="AP890" s="180"/>
      <c r="AQ890" s="140"/>
      <c r="AR890" s="180"/>
      <c r="AT890" s="140"/>
      <c r="AU890" s="180"/>
      <c r="AV890" s="180"/>
      <c r="AW890" s="180"/>
      <c r="AX890" s="180"/>
      <c r="AY890" s="140"/>
      <c r="AZ890" s="180"/>
    </row>
    <row r="891" spans="22:52" x14ac:dyDescent="0.25">
      <c r="V891" s="140"/>
      <c r="W891" s="180"/>
      <c r="X891" s="180"/>
      <c r="Y891" s="180"/>
      <c r="Z891" s="180"/>
      <c r="AA891" s="140"/>
      <c r="AB891" s="180"/>
      <c r="AD891" s="140"/>
      <c r="AE891" s="180"/>
      <c r="AF891" s="180"/>
      <c r="AG891" s="180"/>
      <c r="AH891" s="180"/>
      <c r="AI891" s="140"/>
      <c r="AJ891" s="180"/>
      <c r="AL891" s="140"/>
      <c r="AM891" s="180"/>
      <c r="AN891" s="180"/>
      <c r="AO891" s="180"/>
      <c r="AP891" s="180"/>
      <c r="AQ891" s="140"/>
      <c r="AR891" s="180"/>
      <c r="AT891" s="140"/>
      <c r="AU891" s="180"/>
      <c r="AV891" s="180"/>
      <c r="AW891" s="180"/>
      <c r="AX891" s="180"/>
      <c r="AY891" s="140"/>
      <c r="AZ891" s="180"/>
    </row>
    <row r="892" spans="22:52" x14ac:dyDescent="0.25">
      <c r="V892" s="140"/>
      <c r="W892" s="180"/>
      <c r="X892" s="180"/>
      <c r="Y892" s="180"/>
      <c r="Z892" s="180"/>
      <c r="AA892" s="140"/>
      <c r="AB892" s="180"/>
      <c r="AD892" s="140"/>
      <c r="AE892" s="180"/>
      <c r="AF892" s="180"/>
      <c r="AG892" s="180"/>
      <c r="AH892" s="180"/>
      <c r="AI892" s="140"/>
      <c r="AJ892" s="180"/>
      <c r="AL892" s="140"/>
      <c r="AM892" s="180"/>
      <c r="AN892" s="180"/>
      <c r="AO892" s="180"/>
      <c r="AP892" s="180"/>
      <c r="AQ892" s="140"/>
      <c r="AR892" s="180"/>
      <c r="AT892" s="140"/>
      <c r="AU892" s="180"/>
      <c r="AV892" s="180"/>
      <c r="AW892" s="180"/>
      <c r="AX892" s="180"/>
      <c r="AY892" s="140"/>
      <c r="AZ892" s="180"/>
    </row>
    <row r="893" spans="22:52" x14ac:dyDescent="0.25">
      <c r="V893" s="140"/>
      <c r="W893" s="180"/>
      <c r="X893" s="180"/>
      <c r="Y893" s="180"/>
      <c r="Z893" s="180"/>
      <c r="AA893" s="140"/>
      <c r="AB893" s="180"/>
      <c r="AD893" s="140"/>
      <c r="AE893" s="180"/>
      <c r="AF893" s="180"/>
      <c r="AG893" s="180"/>
      <c r="AH893" s="180"/>
      <c r="AI893" s="140"/>
      <c r="AJ893" s="180"/>
      <c r="AL893" s="140"/>
      <c r="AM893" s="180"/>
      <c r="AN893" s="180"/>
      <c r="AO893" s="180"/>
      <c r="AP893" s="180"/>
      <c r="AQ893" s="140"/>
      <c r="AR893" s="180"/>
      <c r="AT893" s="140"/>
      <c r="AU893" s="180"/>
      <c r="AV893" s="180"/>
      <c r="AW893" s="180"/>
      <c r="AX893" s="180"/>
      <c r="AY893" s="140"/>
      <c r="AZ893" s="180"/>
    </row>
    <row r="894" spans="22:52" x14ac:dyDescent="0.25">
      <c r="V894" s="140"/>
      <c r="W894" s="180"/>
      <c r="X894" s="180"/>
      <c r="Y894" s="180"/>
      <c r="Z894" s="180"/>
      <c r="AA894" s="140"/>
      <c r="AB894" s="180"/>
      <c r="AD894" s="140"/>
      <c r="AE894" s="180"/>
      <c r="AF894" s="180"/>
      <c r="AG894" s="180"/>
      <c r="AH894" s="180"/>
      <c r="AI894" s="140"/>
      <c r="AJ894" s="180"/>
      <c r="AL894" s="140"/>
      <c r="AM894" s="180"/>
      <c r="AN894" s="180"/>
      <c r="AO894" s="180"/>
      <c r="AP894" s="180"/>
      <c r="AQ894" s="140"/>
      <c r="AR894" s="180"/>
      <c r="AT894" s="140"/>
      <c r="AU894" s="180"/>
      <c r="AV894" s="180"/>
      <c r="AW894" s="180"/>
      <c r="AX894" s="180"/>
      <c r="AY894" s="140"/>
      <c r="AZ894" s="180"/>
    </row>
    <row r="895" spans="22:52" x14ac:dyDescent="0.25">
      <c r="V895" s="140"/>
      <c r="W895" s="180"/>
      <c r="X895" s="180"/>
      <c r="Y895" s="180"/>
      <c r="Z895" s="180"/>
      <c r="AA895" s="140"/>
      <c r="AB895" s="180"/>
      <c r="AD895" s="140"/>
      <c r="AE895" s="180"/>
      <c r="AF895" s="180"/>
      <c r="AG895" s="180"/>
      <c r="AH895" s="180"/>
      <c r="AI895" s="140"/>
      <c r="AJ895" s="180"/>
      <c r="AL895" s="140"/>
      <c r="AM895" s="180"/>
      <c r="AN895" s="180"/>
      <c r="AO895" s="180"/>
      <c r="AP895" s="180"/>
      <c r="AQ895" s="140"/>
      <c r="AR895" s="180"/>
      <c r="AT895" s="140"/>
      <c r="AU895" s="180"/>
      <c r="AV895" s="180"/>
      <c r="AW895" s="180"/>
      <c r="AX895" s="180"/>
      <c r="AY895" s="140"/>
      <c r="AZ895" s="180"/>
    </row>
    <row r="896" spans="22:52" x14ac:dyDescent="0.25">
      <c r="V896" s="140"/>
      <c r="W896" s="180"/>
      <c r="X896" s="180"/>
      <c r="Y896" s="180"/>
      <c r="Z896" s="180"/>
      <c r="AA896" s="140"/>
      <c r="AB896" s="180"/>
      <c r="AD896" s="140"/>
      <c r="AE896" s="180"/>
      <c r="AF896" s="180"/>
      <c r="AG896" s="180"/>
      <c r="AH896" s="180"/>
      <c r="AI896" s="140"/>
      <c r="AJ896" s="180"/>
      <c r="AL896" s="140"/>
      <c r="AM896" s="180"/>
      <c r="AN896" s="180"/>
      <c r="AO896" s="180"/>
      <c r="AP896" s="180"/>
      <c r="AQ896" s="140"/>
      <c r="AR896" s="180"/>
      <c r="AT896" s="140"/>
      <c r="AU896" s="180"/>
      <c r="AV896" s="180"/>
      <c r="AW896" s="180"/>
      <c r="AX896" s="180"/>
      <c r="AY896" s="140"/>
      <c r="AZ896" s="180"/>
    </row>
    <row r="897" spans="22:52" x14ac:dyDescent="0.25">
      <c r="V897" s="140"/>
      <c r="W897" s="180"/>
      <c r="X897" s="180"/>
      <c r="Y897" s="180"/>
      <c r="Z897" s="180"/>
      <c r="AA897" s="140"/>
      <c r="AB897" s="180"/>
      <c r="AD897" s="140"/>
      <c r="AE897" s="180"/>
      <c r="AF897" s="180"/>
      <c r="AG897" s="180"/>
      <c r="AH897" s="180"/>
      <c r="AI897" s="140"/>
      <c r="AJ897" s="180"/>
      <c r="AL897" s="140"/>
      <c r="AM897" s="180"/>
      <c r="AN897" s="180"/>
      <c r="AO897" s="180"/>
      <c r="AP897" s="180"/>
      <c r="AQ897" s="140"/>
      <c r="AR897" s="180"/>
      <c r="AT897" s="140"/>
      <c r="AU897" s="180"/>
      <c r="AV897" s="180"/>
      <c r="AW897" s="180"/>
      <c r="AX897" s="180"/>
      <c r="AY897" s="140"/>
      <c r="AZ897" s="180"/>
    </row>
    <row r="898" spans="22:52" x14ac:dyDescent="0.25">
      <c r="V898" s="140"/>
      <c r="W898" s="180"/>
      <c r="X898" s="180"/>
      <c r="Y898" s="180"/>
      <c r="Z898" s="180"/>
      <c r="AA898" s="140"/>
      <c r="AB898" s="180"/>
      <c r="AD898" s="140"/>
      <c r="AE898" s="180"/>
      <c r="AF898" s="180"/>
      <c r="AG898" s="180"/>
      <c r="AH898" s="180"/>
      <c r="AI898" s="140"/>
      <c r="AJ898" s="180"/>
      <c r="AL898" s="140"/>
      <c r="AM898" s="180"/>
      <c r="AN898" s="180"/>
      <c r="AO898" s="180"/>
      <c r="AP898" s="180"/>
      <c r="AQ898" s="140"/>
      <c r="AR898" s="180"/>
      <c r="AT898" s="140"/>
      <c r="AU898" s="180"/>
      <c r="AV898" s="180"/>
      <c r="AW898" s="180"/>
      <c r="AX898" s="180"/>
      <c r="AY898" s="140"/>
      <c r="AZ898" s="180"/>
    </row>
    <row r="899" spans="22:52" x14ac:dyDescent="0.25">
      <c r="V899" s="140"/>
      <c r="W899" s="180"/>
      <c r="X899" s="180"/>
      <c r="Y899" s="180"/>
      <c r="Z899" s="180"/>
      <c r="AA899" s="140"/>
      <c r="AB899" s="180"/>
      <c r="AD899" s="140"/>
      <c r="AE899" s="180"/>
      <c r="AF899" s="180"/>
      <c r="AG899" s="180"/>
      <c r="AH899" s="180"/>
      <c r="AI899" s="140"/>
      <c r="AJ899" s="180"/>
      <c r="AL899" s="140"/>
      <c r="AM899" s="180"/>
      <c r="AN899" s="180"/>
      <c r="AO899" s="180"/>
      <c r="AP899" s="180"/>
      <c r="AQ899" s="140"/>
      <c r="AR899" s="180"/>
      <c r="AT899" s="140"/>
      <c r="AU899" s="180"/>
      <c r="AV899" s="180"/>
      <c r="AW899" s="180"/>
      <c r="AX899" s="180"/>
      <c r="AY899" s="140"/>
      <c r="AZ899" s="180"/>
    </row>
    <row r="900" spans="22:52" x14ac:dyDescent="0.25">
      <c r="V900" s="140"/>
      <c r="W900" s="180"/>
      <c r="X900" s="180"/>
      <c r="Y900" s="180"/>
      <c r="Z900" s="180"/>
      <c r="AA900" s="140"/>
      <c r="AB900" s="180"/>
      <c r="AD900" s="140"/>
      <c r="AE900" s="180"/>
      <c r="AF900" s="180"/>
      <c r="AG900" s="180"/>
      <c r="AH900" s="180"/>
      <c r="AI900" s="140"/>
      <c r="AJ900" s="180"/>
      <c r="AL900" s="140"/>
      <c r="AM900" s="180"/>
      <c r="AN900" s="180"/>
      <c r="AO900" s="180"/>
      <c r="AP900" s="180"/>
      <c r="AQ900" s="140"/>
      <c r="AR900" s="180"/>
      <c r="AT900" s="140"/>
      <c r="AU900" s="180"/>
      <c r="AV900" s="180"/>
      <c r="AW900" s="180"/>
      <c r="AX900" s="180"/>
      <c r="AY900" s="140"/>
      <c r="AZ900" s="180"/>
    </row>
    <row r="901" spans="22:52" x14ac:dyDescent="0.25">
      <c r="V901" s="140"/>
      <c r="W901" s="180"/>
      <c r="X901" s="180"/>
      <c r="Y901" s="180"/>
      <c r="Z901" s="180"/>
      <c r="AA901" s="140"/>
      <c r="AB901" s="180"/>
      <c r="AD901" s="140"/>
      <c r="AE901" s="180"/>
      <c r="AF901" s="180"/>
      <c r="AG901" s="180"/>
      <c r="AH901" s="180"/>
      <c r="AI901" s="140"/>
      <c r="AJ901" s="180"/>
      <c r="AL901" s="140"/>
      <c r="AM901" s="180"/>
      <c r="AN901" s="180"/>
      <c r="AO901" s="180"/>
      <c r="AP901" s="180"/>
      <c r="AQ901" s="140"/>
      <c r="AR901" s="180"/>
      <c r="AT901" s="140"/>
      <c r="AU901" s="180"/>
      <c r="AV901" s="180"/>
      <c r="AW901" s="180"/>
      <c r="AX901" s="180"/>
      <c r="AY901" s="140"/>
      <c r="AZ901" s="180"/>
    </row>
    <row r="902" spans="22:52" x14ac:dyDescent="0.25">
      <c r="V902" s="140"/>
      <c r="W902" s="180"/>
      <c r="X902" s="180"/>
      <c r="Y902" s="180"/>
      <c r="Z902" s="180"/>
      <c r="AA902" s="140"/>
      <c r="AB902" s="180"/>
      <c r="AD902" s="140"/>
      <c r="AE902" s="180"/>
      <c r="AF902" s="180"/>
      <c r="AG902" s="180"/>
      <c r="AH902" s="180"/>
      <c r="AI902" s="140"/>
      <c r="AJ902" s="180"/>
      <c r="AL902" s="140"/>
      <c r="AM902" s="180"/>
      <c r="AN902" s="180"/>
      <c r="AO902" s="180"/>
      <c r="AP902" s="180"/>
      <c r="AQ902" s="140"/>
      <c r="AR902" s="180"/>
      <c r="AT902" s="140"/>
      <c r="AU902" s="180"/>
      <c r="AV902" s="180"/>
      <c r="AW902" s="180"/>
      <c r="AX902" s="180"/>
      <c r="AY902" s="140"/>
      <c r="AZ902" s="180"/>
    </row>
    <row r="903" spans="22:52" x14ac:dyDescent="0.25">
      <c r="V903" s="140"/>
      <c r="W903" s="180"/>
      <c r="X903" s="180"/>
      <c r="Y903" s="180"/>
      <c r="Z903" s="180"/>
      <c r="AA903" s="140"/>
      <c r="AB903" s="180"/>
      <c r="AD903" s="140"/>
      <c r="AE903" s="180"/>
      <c r="AF903" s="180"/>
      <c r="AG903" s="180"/>
      <c r="AH903" s="180"/>
      <c r="AI903" s="140"/>
      <c r="AJ903" s="180"/>
      <c r="AL903" s="140"/>
      <c r="AM903" s="180"/>
      <c r="AN903" s="180"/>
      <c r="AO903" s="180"/>
      <c r="AP903" s="180"/>
      <c r="AQ903" s="140"/>
      <c r="AR903" s="180"/>
      <c r="AT903" s="140"/>
      <c r="AU903" s="180"/>
      <c r="AV903" s="180"/>
      <c r="AW903" s="180"/>
      <c r="AX903" s="180"/>
      <c r="AY903" s="140"/>
      <c r="AZ903" s="180"/>
    </row>
    <row r="904" spans="22:52" x14ac:dyDescent="0.25">
      <c r="V904" s="140"/>
      <c r="W904" s="180"/>
      <c r="X904" s="180"/>
      <c r="Y904" s="180"/>
      <c r="Z904" s="180"/>
      <c r="AA904" s="140"/>
      <c r="AB904" s="180"/>
      <c r="AD904" s="140"/>
      <c r="AE904" s="180"/>
      <c r="AF904" s="180"/>
      <c r="AG904" s="180"/>
      <c r="AH904" s="180"/>
      <c r="AI904" s="140"/>
      <c r="AJ904" s="180"/>
      <c r="AL904" s="140"/>
      <c r="AM904" s="180"/>
      <c r="AN904" s="180"/>
      <c r="AO904" s="180"/>
      <c r="AP904" s="180"/>
      <c r="AQ904" s="140"/>
      <c r="AR904" s="180"/>
      <c r="AT904" s="140"/>
      <c r="AU904" s="180"/>
      <c r="AV904" s="180"/>
      <c r="AW904" s="180"/>
      <c r="AX904" s="180"/>
      <c r="AY904" s="140"/>
      <c r="AZ904" s="180"/>
    </row>
    <row r="905" spans="22:52" x14ac:dyDescent="0.25">
      <c r="V905" s="140"/>
      <c r="W905" s="180"/>
      <c r="X905" s="180"/>
      <c r="Y905" s="180"/>
      <c r="Z905" s="180"/>
      <c r="AA905" s="140"/>
      <c r="AB905" s="180"/>
      <c r="AD905" s="140"/>
      <c r="AE905" s="180"/>
      <c r="AF905" s="180"/>
      <c r="AG905" s="180"/>
      <c r="AH905" s="180"/>
      <c r="AI905" s="140"/>
      <c r="AJ905" s="180"/>
      <c r="AL905" s="140"/>
      <c r="AM905" s="180"/>
      <c r="AN905" s="180"/>
      <c r="AO905" s="180"/>
      <c r="AP905" s="180"/>
      <c r="AQ905" s="140"/>
      <c r="AR905" s="180"/>
      <c r="AT905" s="140"/>
      <c r="AU905" s="180"/>
      <c r="AV905" s="180"/>
      <c r="AW905" s="180"/>
      <c r="AX905" s="180"/>
      <c r="AY905" s="140"/>
      <c r="AZ905" s="180"/>
    </row>
    <row r="906" spans="22:52" x14ac:dyDescent="0.25">
      <c r="V906" s="140"/>
      <c r="W906" s="180"/>
      <c r="X906" s="180"/>
      <c r="Y906" s="180"/>
      <c r="Z906" s="180"/>
      <c r="AA906" s="140"/>
      <c r="AB906" s="180"/>
      <c r="AD906" s="140"/>
      <c r="AE906" s="180"/>
      <c r="AF906" s="180"/>
      <c r="AG906" s="180"/>
      <c r="AH906" s="180"/>
      <c r="AI906" s="140"/>
      <c r="AJ906" s="180"/>
      <c r="AL906" s="140"/>
      <c r="AM906" s="180"/>
      <c r="AN906" s="180"/>
      <c r="AO906" s="180"/>
      <c r="AP906" s="180"/>
      <c r="AQ906" s="140"/>
      <c r="AR906" s="180"/>
      <c r="AT906" s="140"/>
      <c r="AU906" s="180"/>
      <c r="AV906" s="180"/>
      <c r="AW906" s="180"/>
      <c r="AX906" s="180"/>
      <c r="AY906" s="140"/>
      <c r="AZ906" s="180"/>
    </row>
    <row r="907" spans="22:52" x14ac:dyDescent="0.25">
      <c r="V907" s="140"/>
      <c r="W907" s="180"/>
      <c r="X907" s="180"/>
      <c r="Y907" s="180"/>
      <c r="Z907" s="180"/>
      <c r="AA907" s="140"/>
      <c r="AB907" s="180"/>
      <c r="AD907" s="140"/>
      <c r="AE907" s="180"/>
      <c r="AF907" s="180"/>
      <c r="AG907" s="180"/>
      <c r="AH907" s="180"/>
      <c r="AI907" s="140"/>
      <c r="AJ907" s="180"/>
      <c r="AL907" s="140"/>
      <c r="AM907" s="180"/>
      <c r="AN907" s="180"/>
      <c r="AO907" s="180"/>
      <c r="AP907" s="180"/>
      <c r="AQ907" s="140"/>
      <c r="AR907" s="180"/>
      <c r="AT907" s="140"/>
      <c r="AU907" s="180"/>
      <c r="AV907" s="180"/>
      <c r="AW907" s="180"/>
      <c r="AX907" s="180"/>
      <c r="AY907" s="140"/>
      <c r="AZ907" s="180"/>
    </row>
    <row r="908" spans="22:52" x14ac:dyDescent="0.25">
      <c r="V908" s="140"/>
      <c r="W908" s="180"/>
      <c r="X908" s="180"/>
      <c r="Y908" s="180"/>
      <c r="Z908" s="180"/>
      <c r="AA908" s="140"/>
      <c r="AB908" s="180"/>
      <c r="AD908" s="140"/>
      <c r="AE908" s="180"/>
      <c r="AF908" s="180"/>
      <c r="AG908" s="180"/>
      <c r="AH908" s="180"/>
      <c r="AI908" s="140"/>
      <c r="AJ908" s="180"/>
      <c r="AL908" s="140"/>
      <c r="AM908" s="180"/>
      <c r="AN908" s="180"/>
      <c r="AO908" s="180"/>
      <c r="AP908" s="180"/>
      <c r="AQ908" s="140"/>
      <c r="AR908" s="180"/>
      <c r="AT908" s="140"/>
      <c r="AU908" s="180"/>
      <c r="AV908" s="180"/>
      <c r="AW908" s="180"/>
      <c r="AX908" s="180"/>
      <c r="AY908" s="140"/>
      <c r="AZ908" s="180"/>
    </row>
    <row r="909" spans="22:52" x14ac:dyDescent="0.25">
      <c r="V909" s="140"/>
      <c r="W909" s="180"/>
      <c r="X909" s="180"/>
      <c r="Y909" s="180"/>
      <c r="Z909" s="180"/>
      <c r="AA909" s="140"/>
      <c r="AB909" s="180"/>
      <c r="AD909" s="140"/>
      <c r="AE909" s="180"/>
      <c r="AF909" s="180"/>
      <c r="AG909" s="180"/>
      <c r="AH909" s="180"/>
      <c r="AI909" s="140"/>
      <c r="AJ909" s="180"/>
      <c r="AL909" s="140"/>
      <c r="AM909" s="180"/>
      <c r="AN909" s="180"/>
      <c r="AO909" s="180"/>
      <c r="AP909" s="180"/>
      <c r="AQ909" s="140"/>
      <c r="AR909" s="180"/>
      <c r="AT909" s="140"/>
      <c r="AU909" s="180"/>
      <c r="AV909" s="180"/>
      <c r="AW909" s="180"/>
      <c r="AX909" s="180"/>
      <c r="AY909" s="140"/>
      <c r="AZ909" s="180"/>
    </row>
    <row r="910" spans="22:52" x14ac:dyDescent="0.25">
      <c r="V910" s="140"/>
      <c r="W910" s="180"/>
      <c r="X910" s="180"/>
      <c r="Y910" s="180"/>
      <c r="Z910" s="180"/>
      <c r="AA910" s="140"/>
      <c r="AB910" s="180"/>
      <c r="AD910" s="140"/>
      <c r="AE910" s="180"/>
      <c r="AF910" s="180"/>
      <c r="AG910" s="180"/>
      <c r="AH910" s="180"/>
      <c r="AI910" s="140"/>
      <c r="AJ910" s="180"/>
      <c r="AL910" s="140"/>
      <c r="AM910" s="180"/>
      <c r="AN910" s="180"/>
      <c r="AO910" s="180"/>
      <c r="AP910" s="180"/>
      <c r="AQ910" s="140"/>
      <c r="AR910" s="180"/>
      <c r="AT910" s="140"/>
      <c r="AU910" s="180"/>
      <c r="AV910" s="180"/>
      <c r="AW910" s="180"/>
      <c r="AX910" s="180"/>
      <c r="AY910" s="140"/>
      <c r="AZ910" s="180"/>
    </row>
    <row r="911" spans="22:52" x14ac:dyDescent="0.25">
      <c r="V911" s="140"/>
      <c r="W911" s="180"/>
      <c r="X911" s="180"/>
      <c r="Y911" s="180"/>
      <c r="Z911" s="180"/>
      <c r="AA911" s="140"/>
      <c r="AB911" s="180"/>
      <c r="AD911" s="140"/>
      <c r="AE911" s="180"/>
      <c r="AF911" s="180"/>
      <c r="AG911" s="180"/>
      <c r="AH911" s="180"/>
      <c r="AI911" s="140"/>
      <c r="AJ911" s="180"/>
      <c r="AL911" s="140"/>
      <c r="AM911" s="180"/>
      <c r="AN911" s="180"/>
      <c r="AO911" s="180"/>
      <c r="AP911" s="180"/>
      <c r="AQ911" s="140"/>
      <c r="AR911" s="180"/>
      <c r="AT911" s="140"/>
      <c r="AU911" s="180"/>
      <c r="AV911" s="180"/>
      <c r="AW911" s="180"/>
      <c r="AX911" s="180"/>
      <c r="AY911" s="140"/>
      <c r="AZ911" s="180"/>
    </row>
    <row r="912" spans="22:52" x14ac:dyDescent="0.25">
      <c r="V912" s="140"/>
      <c r="W912" s="180"/>
      <c r="X912" s="180"/>
      <c r="Y912" s="180"/>
      <c r="Z912" s="180"/>
      <c r="AA912" s="140"/>
      <c r="AB912" s="180"/>
      <c r="AD912" s="140"/>
      <c r="AE912" s="180"/>
      <c r="AF912" s="180"/>
      <c r="AG912" s="180"/>
      <c r="AH912" s="180"/>
      <c r="AI912" s="140"/>
      <c r="AJ912" s="180"/>
      <c r="AL912" s="140"/>
      <c r="AM912" s="180"/>
      <c r="AN912" s="180"/>
      <c r="AO912" s="180"/>
      <c r="AP912" s="180"/>
      <c r="AQ912" s="140"/>
      <c r="AR912" s="180"/>
      <c r="AT912" s="140"/>
      <c r="AU912" s="180"/>
      <c r="AV912" s="180"/>
      <c r="AW912" s="180"/>
      <c r="AX912" s="180"/>
      <c r="AY912" s="140"/>
      <c r="AZ912" s="180"/>
    </row>
    <row r="913" spans="22:52" x14ac:dyDescent="0.25">
      <c r="V913" s="140"/>
      <c r="W913" s="180"/>
      <c r="X913" s="180"/>
      <c r="Y913" s="180"/>
      <c r="Z913" s="180"/>
      <c r="AA913" s="140"/>
      <c r="AB913" s="180"/>
      <c r="AD913" s="140"/>
      <c r="AE913" s="180"/>
      <c r="AF913" s="180"/>
      <c r="AG913" s="180"/>
      <c r="AH913" s="180"/>
      <c r="AI913" s="140"/>
      <c r="AJ913" s="180"/>
      <c r="AL913" s="140"/>
      <c r="AM913" s="180"/>
      <c r="AN913" s="180"/>
      <c r="AO913" s="180"/>
      <c r="AP913" s="180"/>
      <c r="AQ913" s="140"/>
      <c r="AR913" s="180"/>
      <c r="AT913" s="140"/>
      <c r="AU913" s="180"/>
      <c r="AV913" s="180"/>
      <c r="AW913" s="180"/>
      <c r="AX913" s="180"/>
      <c r="AY913" s="140"/>
      <c r="AZ913" s="180"/>
    </row>
    <row r="914" spans="22:52" x14ac:dyDescent="0.25">
      <c r="V914" s="140"/>
      <c r="W914" s="180"/>
      <c r="X914" s="180"/>
      <c r="Y914" s="180"/>
      <c r="Z914" s="180"/>
      <c r="AA914" s="140"/>
      <c r="AB914" s="180"/>
      <c r="AD914" s="140"/>
      <c r="AE914" s="180"/>
      <c r="AF914" s="180"/>
      <c r="AG914" s="180"/>
      <c r="AH914" s="180"/>
      <c r="AI914" s="140"/>
      <c r="AJ914" s="180"/>
      <c r="AL914" s="140"/>
      <c r="AM914" s="180"/>
      <c r="AN914" s="180"/>
      <c r="AO914" s="180"/>
      <c r="AP914" s="180"/>
      <c r="AQ914" s="140"/>
      <c r="AR914" s="180"/>
      <c r="AT914" s="140"/>
      <c r="AU914" s="180"/>
      <c r="AV914" s="180"/>
      <c r="AW914" s="180"/>
      <c r="AX914" s="180"/>
      <c r="AY914" s="140"/>
      <c r="AZ914" s="180"/>
    </row>
    <row r="915" spans="22:52" x14ac:dyDescent="0.25">
      <c r="V915" s="140"/>
      <c r="W915" s="180"/>
      <c r="X915" s="180"/>
      <c r="Y915" s="180"/>
      <c r="Z915" s="180"/>
      <c r="AA915" s="140"/>
      <c r="AB915" s="180"/>
      <c r="AD915" s="140"/>
      <c r="AE915" s="180"/>
      <c r="AF915" s="180"/>
      <c r="AG915" s="180"/>
      <c r="AH915" s="180"/>
      <c r="AI915" s="140"/>
      <c r="AJ915" s="180"/>
      <c r="AL915" s="140"/>
      <c r="AM915" s="180"/>
      <c r="AN915" s="180"/>
      <c r="AO915" s="180"/>
      <c r="AP915" s="180"/>
      <c r="AQ915" s="140"/>
      <c r="AR915" s="180"/>
      <c r="AT915" s="140"/>
      <c r="AU915" s="180"/>
      <c r="AV915" s="180"/>
      <c r="AW915" s="180"/>
      <c r="AX915" s="180"/>
      <c r="AY915" s="140"/>
      <c r="AZ915" s="180"/>
    </row>
    <row r="916" spans="22:52" x14ac:dyDescent="0.25">
      <c r="V916" s="140"/>
      <c r="W916" s="180"/>
      <c r="X916" s="180"/>
      <c r="Y916" s="180"/>
      <c r="Z916" s="180"/>
      <c r="AA916" s="140"/>
      <c r="AB916" s="180"/>
      <c r="AD916" s="140"/>
      <c r="AE916" s="180"/>
      <c r="AF916" s="180"/>
      <c r="AG916" s="180"/>
      <c r="AH916" s="180"/>
      <c r="AI916" s="140"/>
      <c r="AJ916" s="180"/>
      <c r="AL916" s="140"/>
      <c r="AM916" s="180"/>
      <c r="AN916" s="180"/>
      <c r="AO916" s="180"/>
      <c r="AP916" s="180"/>
      <c r="AQ916" s="140"/>
      <c r="AR916" s="180"/>
      <c r="AT916" s="140"/>
      <c r="AU916" s="180"/>
      <c r="AV916" s="180"/>
      <c r="AW916" s="180"/>
      <c r="AX916" s="180"/>
      <c r="AY916" s="140"/>
      <c r="AZ916" s="180"/>
    </row>
    <row r="917" spans="22:52" x14ac:dyDescent="0.25">
      <c r="V917" s="140"/>
      <c r="W917" s="180"/>
      <c r="X917" s="180"/>
      <c r="Y917" s="180"/>
      <c r="Z917" s="180"/>
      <c r="AA917" s="140"/>
      <c r="AB917" s="180"/>
      <c r="AD917" s="140"/>
      <c r="AE917" s="180"/>
      <c r="AF917" s="180"/>
      <c r="AG917" s="180"/>
      <c r="AH917" s="180"/>
      <c r="AI917" s="140"/>
      <c r="AJ917" s="180"/>
      <c r="AL917" s="140"/>
      <c r="AM917" s="180"/>
      <c r="AN917" s="180"/>
      <c r="AO917" s="180"/>
      <c r="AP917" s="180"/>
      <c r="AQ917" s="140"/>
      <c r="AR917" s="180"/>
      <c r="AT917" s="140"/>
      <c r="AU917" s="180"/>
      <c r="AV917" s="180"/>
      <c r="AW917" s="180"/>
      <c r="AX917" s="180"/>
      <c r="AY917" s="140"/>
      <c r="AZ917" s="180"/>
    </row>
    <row r="918" spans="22:52" x14ac:dyDescent="0.25">
      <c r="V918" s="140"/>
      <c r="W918" s="180"/>
      <c r="X918" s="180"/>
      <c r="Y918" s="180"/>
      <c r="Z918" s="180"/>
      <c r="AA918" s="140"/>
      <c r="AB918" s="180"/>
      <c r="AD918" s="140"/>
      <c r="AE918" s="180"/>
      <c r="AF918" s="180"/>
      <c r="AG918" s="180"/>
      <c r="AH918" s="180"/>
      <c r="AI918" s="140"/>
      <c r="AJ918" s="180"/>
      <c r="AL918" s="140"/>
      <c r="AM918" s="180"/>
      <c r="AN918" s="180"/>
      <c r="AO918" s="180"/>
      <c r="AP918" s="180"/>
      <c r="AQ918" s="140"/>
      <c r="AR918" s="180"/>
      <c r="AT918" s="140"/>
      <c r="AU918" s="180"/>
      <c r="AV918" s="180"/>
      <c r="AW918" s="180"/>
      <c r="AX918" s="180"/>
      <c r="AY918" s="140"/>
      <c r="AZ918" s="180"/>
    </row>
    <row r="919" spans="22:52" x14ac:dyDescent="0.25">
      <c r="V919" s="140"/>
      <c r="W919" s="180"/>
      <c r="X919" s="180"/>
      <c r="Y919" s="180"/>
      <c r="Z919" s="180"/>
      <c r="AA919" s="140"/>
      <c r="AB919" s="180"/>
      <c r="AD919" s="140"/>
      <c r="AE919" s="180"/>
      <c r="AF919" s="180"/>
      <c r="AG919" s="180"/>
      <c r="AH919" s="180"/>
      <c r="AI919" s="140"/>
      <c r="AJ919" s="180"/>
      <c r="AL919" s="140"/>
      <c r="AM919" s="180"/>
      <c r="AN919" s="180"/>
      <c r="AO919" s="180"/>
      <c r="AP919" s="180"/>
      <c r="AQ919" s="140"/>
      <c r="AR919" s="180"/>
      <c r="AT919" s="140"/>
      <c r="AU919" s="180"/>
      <c r="AV919" s="180"/>
      <c r="AW919" s="180"/>
      <c r="AX919" s="180"/>
      <c r="AY919" s="140"/>
      <c r="AZ919" s="180"/>
    </row>
    <row r="920" spans="22:52" x14ac:dyDescent="0.25">
      <c r="V920" s="140"/>
      <c r="W920" s="180"/>
      <c r="X920" s="180"/>
      <c r="Y920" s="180"/>
      <c r="Z920" s="180"/>
      <c r="AA920" s="140"/>
      <c r="AB920" s="180"/>
      <c r="AD920" s="140"/>
      <c r="AE920" s="180"/>
      <c r="AF920" s="180"/>
      <c r="AG920" s="180"/>
      <c r="AH920" s="180"/>
      <c r="AI920" s="140"/>
      <c r="AJ920" s="180"/>
      <c r="AL920" s="140"/>
      <c r="AM920" s="180"/>
      <c r="AN920" s="180"/>
      <c r="AO920" s="180"/>
      <c r="AP920" s="180"/>
      <c r="AQ920" s="140"/>
      <c r="AR920" s="180"/>
      <c r="AT920" s="140"/>
      <c r="AU920" s="180"/>
      <c r="AV920" s="180"/>
      <c r="AW920" s="180"/>
      <c r="AX920" s="180"/>
      <c r="AY920" s="140"/>
      <c r="AZ920" s="180"/>
    </row>
    <row r="921" spans="22:52" x14ac:dyDescent="0.25">
      <c r="V921" s="140"/>
      <c r="W921" s="180"/>
      <c r="X921" s="180"/>
      <c r="Y921" s="180"/>
      <c r="Z921" s="180"/>
      <c r="AA921" s="140"/>
      <c r="AB921" s="180"/>
      <c r="AD921" s="140"/>
      <c r="AE921" s="180"/>
      <c r="AF921" s="180"/>
      <c r="AG921" s="180"/>
      <c r="AH921" s="180"/>
      <c r="AI921" s="140"/>
      <c r="AJ921" s="180"/>
      <c r="AL921" s="140"/>
      <c r="AM921" s="180"/>
      <c r="AN921" s="180"/>
      <c r="AO921" s="180"/>
      <c r="AP921" s="180"/>
      <c r="AQ921" s="140"/>
      <c r="AR921" s="180"/>
      <c r="AT921" s="140"/>
      <c r="AU921" s="180"/>
      <c r="AV921" s="180"/>
      <c r="AW921" s="180"/>
      <c r="AX921" s="180"/>
      <c r="AY921" s="140"/>
      <c r="AZ921" s="180"/>
    </row>
    <row r="922" spans="22:52" x14ac:dyDescent="0.25">
      <c r="V922" s="140"/>
      <c r="W922" s="180"/>
      <c r="X922" s="180"/>
      <c r="Y922" s="180"/>
      <c r="Z922" s="180"/>
      <c r="AA922" s="140"/>
      <c r="AB922" s="180"/>
      <c r="AD922" s="140"/>
      <c r="AE922" s="180"/>
      <c r="AF922" s="180"/>
      <c r="AG922" s="180"/>
      <c r="AH922" s="180"/>
      <c r="AI922" s="140"/>
      <c r="AJ922" s="180"/>
      <c r="AL922" s="140"/>
      <c r="AM922" s="180"/>
      <c r="AN922" s="180"/>
      <c r="AO922" s="180"/>
      <c r="AP922" s="180"/>
      <c r="AQ922" s="140"/>
      <c r="AR922" s="180"/>
      <c r="AT922" s="140"/>
      <c r="AU922" s="180"/>
      <c r="AV922" s="180"/>
      <c r="AW922" s="180"/>
      <c r="AX922" s="180"/>
      <c r="AY922" s="140"/>
      <c r="AZ922" s="180"/>
    </row>
    <row r="923" spans="22:52" x14ac:dyDescent="0.25">
      <c r="V923" s="140"/>
      <c r="W923" s="180"/>
      <c r="X923" s="180"/>
      <c r="Y923" s="180"/>
      <c r="Z923" s="180"/>
      <c r="AA923" s="140"/>
      <c r="AB923" s="180"/>
      <c r="AD923" s="140"/>
      <c r="AE923" s="180"/>
      <c r="AF923" s="180"/>
      <c r="AG923" s="180"/>
      <c r="AH923" s="180"/>
      <c r="AI923" s="140"/>
      <c r="AJ923" s="180"/>
      <c r="AL923" s="140"/>
      <c r="AM923" s="180"/>
      <c r="AN923" s="180"/>
      <c r="AO923" s="180"/>
      <c r="AP923" s="180"/>
      <c r="AQ923" s="140"/>
      <c r="AR923" s="180"/>
      <c r="AT923" s="140"/>
      <c r="AU923" s="180"/>
      <c r="AV923" s="180"/>
      <c r="AW923" s="180"/>
      <c r="AX923" s="180"/>
      <c r="AY923" s="140"/>
      <c r="AZ923" s="180"/>
    </row>
    <row r="924" spans="22:52" x14ac:dyDescent="0.25">
      <c r="V924" s="140"/>
      <c r="W924" s="180"/>
      <c r="X924" s="180"/>
      <c r="Y924" s="180"/>
      <c r="Z924" s="180"/>
      <c r="AA924" s="140"/>
      <c r="AB924" s="180"/>
      <c r="AD924" s="140"/>
      <c r="AE924" s="180"/>
      <c r="AF924" s="180"/>
      <c r="AG924" s="180"/>
      <c r="AH924" s="180"/>
      <c r="AI924" s="140"/>
      <c r="AJ924" s="180"/>
      <c r="AL924" s="140"/>
      <c r="AM924" s="180"/>
      <c r="AN924" s="180"/>
      <c r="AO924" s="180"/>
      <c r="AP924" s="180"/>
      <c r="AQ924" s="140"/>
      <c r="AR924" s="180"/>
      <c r="AT924" s="140"/>
      <c r="AU924" s="180"/>
      <c r="AV924" s="180"/>
      <c r="AW924" s="180"/>
      <c r="AX924" s="180"/>
      <c r="AY924" s="140"/>
      <c r="AZ924" s="180"/>
    </row>
    <row r="925" spans="22:52" x14ac:dyDescent="0.25">
      <c r="V925" s="140"/>
      <c r="W925" s="180"/>
      <c r="X925" s="180"/>
      <c r="Y925" s="180"/>
      <c r="Z925" s="180"/>
      <c r="AA925" s="140"/>
      <c r="AB925" s="180"/>
      <c r="AD925" s="140"/>
      <c r="AE925" s="180"/>
      <c r="AF925" s="180"/>
      <c r="AG925" s="180"/>
      <c r="AH925" s="180"/>
      <c r="AI925" s="140"/>
      <c r="AJ925" s="180"/>
      <c r="AL925" s="140"/>
      <c r="AM925" s="180"/>
      <c r="AN925" s="180"/>
      <c r="AO925" s="180"/>
      <c r="AP925" s="180"/>
      <c r="AQ925" s="140"/>
      <c r="AR925" s="180"/>
      <c r="AT925" s="140"/>
      <c r="AU925" s="180"/>
      <c r="AV925" s="180"/>
      <c r="AW925" s="180"/>
      <c r="AX925" s="180"/>
      <c r="AY925" s="140"/>
      <c r="AZ925" s="180"/>
    </row>
    <row r="926" spans="22:52" x14ac:dyDescent="0.25">
      <c r="V926" s="140"/>
      <c r="W926" s="180"/>
      <c r="X926" s="180"/>
      <c r="Y926" s="180"/>
      <c r="Z926" s="180"/>
      <c r="AA926" s="140"/>
      <c r="AB926" s="180"/>
      <c r="AD926" s="140"/>
      <c r="AE926" s="180"/>
      <c r="AF926" s="180"/>
      <c r="AG926" s="180"/>
      <c r="AH926" s="180"/>
      <c r="AI926" s="140"/>
      <c r="AJ926" s="180"/>
      <c r="AL926" s="140"/>
      <c r="AM926" s="180"/>
      <c r="AN926" s="180"/>
      <c r="AO926" s="180"/>
      <c r="AP926" s="180"/>
      <c r="AQ926" s="140"/>
      <c r="AR926" s="180"/>
      <c r="AT926" s="140"/>
      <c r="AU926" s="180"/>
      <c r="AV926" s="180"/>
      <c r="AW926" s="180"/>
      <c r="AX926" s="180"/>
      <c r="AY926" s="140"/>
      <c r="AZ926" s="180"/>
    </row>
    <row r="927" spans="22:52" x14ac:dyDescent="0.25">
      <c r="V927" s="140"/>
      <c r="W927" s="180"/>
      <c r="X927" s="180"/>
      <c r="Y927" s="180"/>
      <c r="Z927" s="180"/>
      <c r="AA927" s="140"/>
      <c r="AB927" s="180"/>
      <c r="AD927" s="140"/>
      <c r="AE927" s="180"/>
      <c r="AF927" s="180"/>
      <c r="AG927" s="180"/>
      <c r="AH927" s="180"/>
      <c r="AI927" s="140"/>
      <c r="AJ927" s="180"/>
      <c r="AL927" s="140"/>
      <c r="AM927" s="180"/>
      <c r="AN927" s="180"/>
      <c r="AO927" s="180"/>
      <c r="AP927" s="180"/>
      <c r="AQ927" s="140"/>
      <c r="AR927" s="180"/>
      <c r="AT927" s="140"/>
      <c r="AU927" s="180"/>
      <c r="AV927" s="180"/>
      <c r="AW927" s="180"/>
      <c r="AX927" s="180"/>
      <c r="AY927" s="140"/>
      <c r="AZ927" s="180"/>
    </row>
    <row r="928" spans="22:52" x14ac:dyDescent="0.25">
      <c r="V928" s="140"/>
      <c r="W928" s="180"/>
      <c r="X928" s="180"/>
      <c r="Y928" s="180"/>
      <c r="Z928" s="180"/>
      <c r="AA928" s="140"/>
      <c r="AB928" s="180"/>
      <c r="AD928" s="140"/>
      <c r="AE928" s="180"/>
      <c r="AF928" s="180"/>
      <c r="AG928" s="180"/>
      <c r="AH928" s="180"/>
      <c r="AI928" s="140"/>
      <c r="AJ928" s="180"/>
      <c r="AL928" s="140"/>
      <c r="AM928" s="180"/>
      <c r="AN928" s="180"/>
      <c r="AO928" s="180"/>
      <c r="AP928" s="180"/>
      <c r="AQ928" s="140"/>
      <c r="AR928" s="180"/>
      <c r="AT928" s="140"/>
      <c r="AU928" s="180"/>
      <c r="AV928" s="180"/>
      <c r="AW928" s="180"/>
      <c r="AX928" s="180"/>
      <c r="AY928" s="140"/>
      <c r="AZ928" s="180"/>
    </row>
    <row r="929" spans="22:52" x14ac:dyDescent="0.25">
      <c r="V929" s="140"/>
      <c r="W929" s="180"/>
      <c r="X929" s="180"/>
      <c r="Y929" s="180"/>
      <c r="Z929" s="180"/>
      <c r="AA929" s="140"/>
      <c r="AB929" s="180"/>
      <c r="AD929" s="140"/>
      <c r="AE929" s="180"/>
      <c r="AF929" s="180"/>
      <c r="AG929" s="180"/>
      <c r="AH929" s="180"/>
      <c r="AI929" s="140"/>
      <c r="AJ929" s="180"/>
      <c r="AL929" s="140"/>
      <c r="AM929" s="180"/>
      <c r="AN929" s="180"/>
      <c r="AO929" s="180"/>
      <c r="AP929" s="180"/>
      <c r="AQ929" s="140"/>
      <c r="AR929" s="180"/>
      <c r="AT929" s="140"/>
      <c r="AU929" s="180"/>
      <c r="AV929" s="180"/>
      <c r="AW929" s="180"/>
      <c r="AX929" s="180"/>
      <c r="AY929" s="140"/>
      <c r="AZ929" s="180"/>
    </row>
    <row r="930" spans="22:52" x14ac:dyDescent="0.25">
      <c r="V930" s="140"/>
      <c r="W930" s="180"/>
      <c r="X930" s="180"/>
      <c r="Y930" s="180"/>
      <c r="Z930" s="180"/>
      <c r="AA930" s="140"/>
      <c r="AB930" s="180"/>
      <c r="AD930" s="140"/>
      <c r="AE930" s="180"/>
      <c r="AF930" s="180"/>
      <c r="AG930" s="180"/>
      <c r="AH930" s="180"/>
      <c r="AI930" s="140"/>
      <c r="AJ930" s="180"/>
      <c r="AL930" s="140"/>
      <c r="AM930" s="180"/>
      <c r="AN930" s="180"/>
      <c r="AO930" s="180"/>
      <c r="AP930" s="180"/>
      <c r="AQ930" s="140"/>
      <c r="AR930" s="180"/>
      <c r="AT930" s="140"/>
      <c r="AU930" s="180"/>
      <c r="AV930" s="180"/>
      <c r="AW930" s="180"/>
      <c r="AX930" s="180"/>
      <c r="AY930" s="140"/>
      <c r="AZ930" s="180"/>
    </row>
    <row r="931" spans="22:52" x14ac:dyDescent="0.25">
      <c r="V931" s="140"/>
      <c r="W931" s="180"/>
      <c r="X931" s="180"/>
      <c r="Y931" s="180"/>
      <c r="Z931" s="180"/>
      <c r="AA931" s="140"/>
      <c r="AB931" s="180"/>
      <c r="AD931" s="140"/>
      <c r="AE931" s="180"/>
      <c r="AF931" s="180"/>
      <c r="AG931" s="180"/>
      <c r="AH931" s="180"/>
      <c r="AI931" s="140"/>
      <c r="AJ931" s="180"/>
      <c r="AL931" s="140"/>
      <c r="AM931" s="180"/>
      <c r="AN931" s="180"/>
      <c r="AO931" s="180"/>
      <c r="AP931" s="180"/>
      <c r="AQ931" s="140"/>
      <c r="AR931" s="180"/>
      <c r="AT931" s="140"/>
      <c r="AU931" s="180"/>
      <c r="AV931" s="180"/>
      <c r="AW931" s="180"/>
      <c r="AX931" s="180"/>
      <c r="AY931" s="140"/>
      <c r="AZ931" s="180"/>
    </row>
    <row r="932" spans="22:52" x14ac:dyDescent="0.25">
      <c r="V932" s="140"/>
      <c r="W932" s="180"/>
      <c r="X932" s="180"/>
      <c r="Y932" s="180"/>
      <c r="Z932" s="180"/>
      <c r="AA932" s="140"/>
      <c r="AB932" s="180"/>
      <c r="AD932" s="140"/>
      <c r="AE932" s="180"/>
      <c r="AF932" s="180"/>
      <c r="AG932" s="180"/>
      <c r="AH932" s="180"/>
      <c r="AI932" s="140"/>
      <c r="AJ932" s="180"/>
      <c r="AL932" s="140"/>
      <c r="AM932" s="180"/>
      <c r="AN932" s="180"/>
      <c r="AO932" s="180"/>
      <c r="AP932" s="180"/>
      <c r="AQ932" s="140"/>
      <c r="AR932" s="180"/>
      <c r="AT932" s="140"/>
      <c r="AU932" s="180"/>
      <c r="AV932" s="180"/>
      <c r="AW932" s="180"/>
      <c r="AX932" s="180"/>
      <c r="AY932" s="140"/>
      <c r="AZ932" s="180"/>
    </row>
    <row r="933" spans="22:52" x14ac:dyDescent="0.25">
      <c r="V933" s="140"/>
      <c r="W933" s="180"/>
      <c r="X933" s="180"/>
      <c r="Y933" s="180"/>
      <c r="Z933" s="180"/>
      <c r="AA933" s="140"/>
      <c r="AB933" s="180"/>
      <c r="AD933" s="140"/>
      <c r="AE933" s="180"/>
      <c r="AF933" s="180"/>
      <c r="AG933" s="180"/>
      <c r="AH933" s="180"/>
      <c r="AI933" s="140"/>
      <c r="AJ933" s="180"/>
      <c r="AL933" s="140"/>
      <c r="AM933" s="180"/>
      <c r="AN933" s="180"/>
      <c r="AO933" s="180"/>
      <c r="AP933" s="180"/>
      <c r="AQ933" s="140"/>
      <c r="AR933" s="180"/>
      <c r="AT933" s="140"/>
      <c r="AU933" s="180"/>
      <c r="AV933" s="180"/>
      <c r="AW933" s="180"/>
      <c r="AX933" s="180"/>
      <c r="AY933" s="140"/>
      <c r="AZ933" s="180"/>
    </row>
    <row r="934" spans="22:52" x14ac:dyDescent="0.25">
      <c r="V934" s="140"/>
      <c r="W934" s="180"/>
      <c r="X934" s="180"/>
      <c r="Y934" s="180"/>
      <c r="Z934" s="180"/>
      <c r="AA934" s="140"/>
      <c r="AB934" s="180"/>
      <c r="AD934" s="140"/>
      <c r="AE934" s="180"/>
      <c r="AF934" s="180"/>
      <c r="AG934" s="180"/>
      <c r="AH934" s="180"/>
      <c r="AI934" s="140"/>
      <c r="AJ934" s="180"/>
      <c r="AL934" s="140"/>
      <c r="AM934" s="180"/>
      <c r="AN934" s="180"/>
      <c r="AO934" s="180"/>
      <c r="AP934" s="180"/>
      <c r="AQ934" s="140"/>
      <c r="AR934" s="180"/>
      <c r="AT934" s="140"/>
      <c r="AU934" s="180"/>
      <c r="AV934" s="180"/>
      <c r="AW934" s="180"/>
      <c r="AX934" s="180"/>
      <c r="AY934" s="140"/>
      <c r="AZ934" s="180"/>
    </row>
    <row r="935" spans="22:52" x14ac:dyDescent="0.25">
      <c r="V935" s="140"/>
      <c r="W935" s="180"/>
      <c r="X935" s="180"/>
      <c r="Y935" s="180"/>
      <c r="Z935" s="180"/>
      <c r="AA935" s="140"/>
      <c r="AB935" s="180"/>
      <c r="AD935" s="140"/>
      <c r="AE935" s="180"/>
      <c r="AF935" s="180"/>
      <c r="AG935" s="180"/>
      <c r="AH935" s="180"/>
      <c r="AI935" s="140"/>
      <c r="AJ935" s="180"/>
      <c r="AL935" s="140"/>
      <c r="AM935" s="180"/>
      <c r="AN935" s="180"/>
      <c r="AO935" s="180"/>
      <c r="AP935" s="180"/>
      <c r="AQ935" s="140"/>
      <c r="AR935" s="180"/>
      <c r="AT935" s="140"/>
      <c r="AU935" s="180"/>
      <c r="AV935" s="180"/>
      <c r="AW935" s="180"/>
      <c r="AX935" s="180"/>
      <c r="AY935" s="140"/>
      <c r="AZ935" s="180"/>
    </row>
    <row r="936" spans="22:52" x14ac:dyDescent="0.25">
      <c r="V936" s="140"/>
      <c r="W936" s="180"/>
      <c r="X936" s="180"/>
      <c r="Y936" s="180"/>
      <c r="Z936" s="180"/>
      <c r="AA936" s="140"/>
      <c r="AB936" s="180"/>
      <c r="AD936" s="140"/>
      <c r="AE936" s="180"/>
      <c r="AF936" s="180"/>
      <c r="AG936" s="180"/>
      <c r="AH936" s="180"/>
      <c r="AI936" s="140"/>
      <c r="AJ936" s="180"/>
      <c r="AL936" s="140"/>
      <c r="AM936" s="180"/>
      <c r="AN936" s="180"/>
      <c r="AO936" s="180"/>
      <c r="AP936" s="180"/>
      <c r="AQ936" s="140"/>
      <c r="AR936" s="180"/>
      <c r="AT936" s="140"/>
      <c r="AU936" s="180"/>
      <c r="AV936" s="180"/>
      <c r="AW936" s="180"/>
      <c r="AX936" s="180"/>
      <c r="AY936" s="140"/>
      <c r="AZ936" s="180"/>
    </row>
    <row r="937" spans="22:52" x14ac:dyDescent="0.25">
      <c r="V937" s="140"/>
      <c r="W937" s="180"/>
      <c r="X937" s="180"/>
      <c r="Y937" s="180"/>
      <c r="Z937" s="180"/>
      <c r="AA937" s="140"/>
      <c r="AB937" s="180"/>
      <c r="AD937" s="140"/>
      <c r="AE937" s="180"/>
      <c r="AF937" s="180"/>
      <c r="AG937" s="180"/>
      <c r="AH937" s="180"/>
      <c r="AI937" s="140"/>
      <c r="AJ937" s="180"/>
      <c r="AL937" s="140"/>
      <c r="AM937" s="180"/>
      <c r="AN937" s="180"/>
      <c r="AO937" s="180"/>
      <c r="AP937" s="180"/>
      <c r="AQ937" s="140"/>
      <c r="AR937" s="180"/>
      <c r="AT937" s="140"/>
      <c r="AU937" s="180"/>
      <c r="AV937" s="180"/>
      <c r="AW937" s="180"/>
      <c r="AX937" s="180"/>
      <c r="AY937" s="140"/>
      <c r="AZ937" s="180"/>
    </row>
    <row r="938" spans="22:52" x14ac:dyDescent="0.25">
      <c r="V938" s="140"/>
      <c r="W938" s="180"/>
      <c r="X938" s="180"/>
      <c r="Y938" s="180"/>
      <c r="Z938" s="180"/>
      <c r="AA938" s="140"/>
      <c r="AB938" s="180"/>
      <c r="AD938" s="140"/>
      <c r="AE938" s="180"/>
      <c r="AF938" s="180"/>
      <c r="AG938" s="180"/>
      <c r="AH938" s="180"/>
      <c r="AI938" s="140"/>
      <c r="AJ938" s="180"/>
      <c r="AL938" s="140"/>
      <c r="AM938" s="180"/>
      <c r="AN938" s="180"/>
      <c r="AO938" s="180"/>
      <c r="AP938" s="180"/>
      <c r="AQ938" s="140"/>
      <c r="AR938" s="180"/>
      <c r="AT938" s="140"/>
      <c r="AU938" s="180"/>
      <c r="AV938" s="180"/>
      <c r="AW938" s="180"/>
      <c r="AX938" s="180"/>
      <c r="AY938" s="140"/>
      <c r="AZ938" s="180"/>
    </row>
    <row r="939" spans="22:52" x14ac:dyDescent="0.25">
      <c r="V939" s="140"/>
      <c r="W939" s="180"/>
      <c r="X939" s="180"/>
      <c r="Y939" s="180"/>
      <c r="Z939" s="180"/>
      <c r="AA939" s="140"/>
      <c r="AB939" s="180"/>
      <c r="AD939" s="140"/>
      <c r="AE939" s="180"/>
      <c r="AF939" s="180"/>
      <c r="AG939" s="180"/>
      <c r="AH939" s="180"/>
      <c r="AI939" s="140"/>
      <c r="AJ939" s="180"/>
      <c r="AL939" s="140"/>
      <c r="AM939" s="180"/>
      <c r="AN939" s="180"/>
      <c r="AO939" s="180"/>
      <c r="AP939" s="180"/>
      <c r="AQ939" s="140"/>
      <c r="AR939" s="180"/>
      <c r="AT939" s="140"/>
      <c r="AU939" s="180"/>
      <c r="AV939" s="180"/>
      <c r="AW939" s="180"/>
      <c r="AX939" s="180"/>
      <c r="AY939" s="140"/>
      <c r="AZ939" s="180"/>
    </row>
    <row r="940" spans="22:52" x14ac:dyDescent="0.25">
      <c r="V940" s="140"/>
      <c r="W940" s="180"/>
      <c r="X940" s="180"/>
      <c r="Y940" s="180"/>
      <c r="Z940" s="180"/>
      <c r="AA940" s="140"/>
      <c r="AB940" s="180"/>
      <c r="AD940" s="140"/>
      <c r="AE940" s="180"/>
      <c r="AF940" s="180"/>
      <c r="AG940" s="180"/>
      <c r="AH940" s="180"/>
      <c r="AI940" s="140"/>
      <c r="AJ940" s="180"/>
      <c r="AL940" s="140"/>
      <c r="AM940" s="180"/>
      <c r="AN940" s="180"/>
      <c r="AO940" s="180"/>
      <c r="AP940" s="180"/>
      <c r="AQ940" s="140"/>
      <c r="AR940" s="180"/>
      <c r="AT940" s="140"/>
      <c r="AU940" s="180"/>
      <c r="AV940" s="180"/>
      <c r="AW940" s="180"/>
      <c r="AX940" s="180"/>
      <c r="AY940" s="140"/>
      <c r="AZ940" s="180"/>
    </row>
    <row r="941" spans="22:52" x14ac:dyDescent="0.25">
      <c r="V941" s="140"/>
      <c r="W941" s="180"/>
      <c r="X941" s="180"/>
      <c r="Y941" s="180"/>
      <c r="Z941" s="180"/>
      <c r="AA941" s="140"/>
      <c r="AB941" s="180"/>
      <c r="AD941" s="140"/>
      <c r="AE941" s="180"/>
      <c r="AF941" s="180"/>
      <c r="AG941" s="180"/>
      <c r="AH941" s="180"/>
      <c r="AI941" s="140"/>
      <c r="AJ941" s="180"/>
      <c r="AL941" s="140"/>
      <c r="AM941" s="180"/>
      <c r="AN941" s="180"/>
      <c r="AO941" s="180"/>
      <c r="AP941" s="180"/>
      <c r="AQ941" s="140"/>
      <c r="AR941" s="180"/>
      <c r="AT941" s="140"/>
      <c r="AU941" s="180"/>
      <c r="AV941" s="180"/>
      <c r="AW941" s="180"/>
      <c r="AX941" s="180"/>
      <c r="AY941" s="140"/>
      <c r="AZ941" s="180"/>
    </row>
    <row r="942" spans="22:52" x14ac:dyDescent="0.25">
      <c r="V942" s="140"/>
      <c r="W942" s="180"/>
      <c r="X942" s="180"/>
      <c r="Y942" s="180"/>
      <c r="Z942" s="180"/>
      <c r="AA942" s="140"/>
      <c r="AB942" s="180"/>
      <c r="AD942" s="140"/>
      <c r="AE942" s="180"/>
      <c r="AF942" s="180"/>
      <c r="AG942" s="180"/>
      <c r="AH942" s="180"/>
      <c r="AI942" s="140"/>
      <c r="AJ942" s="180"/>
      <c r="AL942" s="140"/>
      <c r="AM942" s="180"/>
      <c r="AN942" s="180"/>
      <c r="AO942" s="180"/>
      <c r="AP942" s="180"/>
      <c r="AQ942" s="140"/>
      <c r="AR942" s="180"/>
      <c r="AT942" s="140"/>
      <c r="AU942" s="180"/>
      <c r="AV942" s="180"/>
      <c r="AW942" s="180"/>
      <c r="AX942" s="180"/>
      <c r="AY942" s="140"/>
      <c r="AZ942" s="180"/>
    </row>
    <row r="943" spans="22:52" x14ac:dyDescent="0.25">
      <c r="V943" s="140"/>
      <c r="W943" s="180"/>
      <c r="X943" s="180"/>
      <c r="Y943" s="180"/>
      <c r="Z943" s="180"/>
      <c r="AA943" s="140"/>
      <c r="AB943" s="180"/>
      <c r="AD943" s="140"/>
      <c r="AE943" s="180"/>
      <c r="AF943" s="180"/>
      <c r="AG943" s="180"/>
      <c r="AH943" s="180"/>
      <c r="AI943" s="140"/>
      <c r="AJ943" s="180"/>
      <c r="AL943" s="140"/>
      <c r="AM943" s="180"/>
      <c r="AN943" s="180"/>
      <c r="AO943" s="180"/>
      <c r="AP943" s="180"/>
      <c r="AQ943" s="140"/>
      <c r="AR943" s="180"/>
      <c r="AT943" s="140"/>
      <c r="AU943" s="180"/>
      <c r="AV943" s="180"/>
      <c r="AW943" s="180"/>
      <c r="AX943" s="180"/>
      <c r="AY943" s="140"/>
      <c r="AZ943" s="180"/>
    </row>
    <row r="944" spans="22:52" x14ac:dyDescent="0.25">
      <c r="V944" s="140"/>
      <c r="W944" s="180"/>
      <c r="X944" s="180"/>
      <c r="Y944" s="180"/>
      <c r="Z944" s="180"/>
      <c r="AA944" s="140"/>
      <c r="AB944" s="180"/>
      <c r="AD944" s="140"/>
      <c r="AE944" s="180"/>
      <c r="AF944" s="180"/>
      <c r="AG944" s="180"/>
      <c r="AH944" s="180"/>
      <c r="AI944" s="140"/>
      <c r="AJ944" s="180"/>
      <c r="AL944" s="140"/>
      <c r="AM944" s="180"/>
      <c r="AN944" s="180"/>
      <c r="AO944" s="180"/>
      <c r="AP944" s="180"/>
      <c r="AQ944" s="140"/>
      <c r="AR944" s="180"/>
      <c r="AT944" s="140"/>
      <c r="AU944" s="180"/>
      <c r="AV944" s="180"/>
      <c r="AW944" s="180"/>
      <c r="AX944" s="180"/>
      <c r="AY944" s="140"/>
      <c r="AZ944" s="180"/>
    </row>
    <row r="945" spans="22:52" x14ac:dyDescent="0.25">
      <c r="V945" s="140"/>
      <c r="W945" s="180"/>
      <c r="X945" s="180"/>
      <c r="Y945" s="180"/>
      <c r="Z945" s="180"/>
      <c r="AA945" s="140"/>
      <c r="AB945" s="180"/>
      <c r="AD945" s="140"/>
      <c r="AE945" s="180"/>
      <c r="AF945" s="180"/>
      <c r="AG945" s="180"/>
      <c r="AH945" s="180"/>
      <c r="AI945" s="140"/>
      <c r="AJ945" s="180"/>
      <c r="AL945" s="140"/>
      <c r="AM945" s="180"/>
      <c r="AN945" s="180"/>
      <c r="AO945" s="180"/>
      <c r="AP945" s="180"/>
      <c r="AQ945" s="140"/>
      <c r="AR945" s="180"/>
      <c r="AT945" s="140"/>
      <c r="AU945" s="180"/>
      <c r="AV945" s="180"/>
      <c r="AW945" s="180"/>
      <c r="AX945" s="180"/>
      <c r="AY945" s="140"/>
      <c r="AZ945" s="180"/>
    </row>
    <row r="946" spans="22:52" x14ac:dyDescent="0.25">
      <c r="V946" s="140"/>
      <c r="W946" s="180"/>
      <c r="X946" s="180"/>
      <c r="Y946" s="180"/>
      <c r="Z946" s="180"/>
      <c r="AA946" s="140"/>
      <c r="AB946" s="180"/>
      <c r="AD946" s="140"/>
      <c r="AE946" s="180"/>
      <c r="AF946" s="180"/>
      <c r="AG946" s="180"/>
      <c r="AH946" s="180"/>
      <c r="AI946" s="140"/>
      <c r="AJ946" s="180"/>
      <c r="AL946" s="140"/>
      <c r="AM946" s="180"/>
      <c r="AN946" s="180"/>
      <c r="AO946" s="180"/>
      <c r="AP946" s="180"/>
      <c r="AQ946" s="140"/>
      <c r="AR946" s="180"/>
      <c r="AT946" s="140"/>
      <c r="AU946" s="180"/>
      <c r="AV946" s="180"/>
      <c r="AW946" s="180"/>
      <c r="AX946" s="180"/>
      <c r="AY946" s="140"/>
      <c r="AZ946" s="180"/>
    </row>
    <row r="947" spans="22:52" x14ac:dyDescent="0.25">
      <c r="V947" s="140"/>
      <c r="W947" s="180"/>
      <c r="X947" s="180"/>
      <c r="Y947" s="180"/>
      <c r="Z947" s="180"/>
      <c r="AA947" s="140"/>
      <c r="AB947" s="180"/>
      <c r="AD947" s="140"/>
      <c r="AE947" s="180"/>
      <c r="AF947" s="180"/>
      <c r="AG947" s="180"/>
      <c r="AH947" s="180"/>
      <c r="AI947" s="140"/>
      <c r="AJ947" s="180"/>
      <c r="AL947" s="140"/>
      <c r="AM947" s="180"/>
      <c r="AN947" s="180"/>
      <c r="AO947" s="180"/>
      <c r="AP947" s="180"/>
      <c r="AQ947" s="140"/>
      <c r="AR947" s="180"/>
      <c r="AT947" s="140"/>
      <c r="AU947" s="180"/>
      <c r="AV947" s="180"/>
      <c r="AW947" s="180"/>
      <c r="AX947" s="180"/>
      <c r="AY947" s="140"/>
      <c r="AZ947" s="180"/>
    </row>
    <row r="948" spans="22:52" x14ac:dyDescent="0.25">
      <c r="V948" s="140"/>
      <c r="W948" s="180"/>
      <c r="X948" s="180"/>
      <c r="Y948" s="180"/>
      <c r="Z948" s="180"/>
      <c r="AA948" s="140"/>
      <c r="AB948" s="180"/>
      <c r="AD948" s="140"/>
      <c r="AE948" s="180"/>
      <c r="AF948" s="180"/>
      <c r="AG948" s="180"/>
      <c r="AH948" s="180"/>
      <c r="AI948" s="140"/>
      <c r="AJ948" s="180"/>
      <c r="AL948" s="140"/>
      <c r="AM948" s="180"/>
      <c r="AN948" s="180"/>
      <c r="AO948" s="180"/>
      <c r="AP948" s="180"/>
      <c r="AQ948" s="140"/>
      <c r="AR948" s="180"/>
      <c r="AT948" s="140"/>
      <c r="AU948" s="180"/>
      <c r="AV948" s="180"/>
      <c r="AW948" s="180"/>
      <c r="AX948" s="180"/>
      <c r="AY948" s="140"/>
      <c r="AZ948" s="180"/>
    </row>
    <row r="949" spans="22:52" x14ac:dyDescent="0.25">
      <c r="V949" s="140"/>
      <c r="W949" s="180"/>
      <c r="X949" s="180"/>
      <c r="Y949" s="180"/>
      <c r="Z949" s="180"/>
      <c r="AA949" s="140"/>
      <c r="AB949" s="180"/>
      <c r="AD949" s="140"/>
      <c r="AE949" s="180"/>
      <c r="AF949" s="180"/>
      <c r="AG949" s="180"/>
      <c r="AH949" s="180"/>
      <c r="AI949" s="140"/>
      <c r="AJ949" s="180"/>
      <c r="AL949" s="140"/>
      <c r="AM949" s="180"/>
      <c r="AN949" s="180"/>
      <c r="AO949" s="180"/>
      <c r="AP949" s="180"/>
      <c r="AQ949" s="140"/>
      <c r="AR949" s="180"/>
      <c r="AT949" s="140"/>
      <c r="AU949" s="180"/>
      <c r="AV949" s="180"/>
      <c r="AW949" s="180"/>
      <c r="AX949" s="180"/>
      <c r="AY949" s="140"/>
      <c r="AZ949" s="180"/>
    </row>
    <row r="950" spans="22:52" x14ac:dyDescent="0.25">
      <c r="V950" s="140"/>
      <c r="W950" s="180"/>
      <c r="X950" s="180"/>
      <c r="Y950" s="180"/>
      <c r="Z950" s="180"/>
      <c r="AA950" s="140"/>
      <c r="AB950" s="180"/>
      <c r="AD950" s="140"/>
      <c r="AE950" s="180"/>
      <c r="AF950" s="180"/>
      <c r="AG950" s="180"/>
      <c r="AH950" s="180"/>
      <c r="AI950" s="140"/>
      <c r="AJ950" s="180"/>
      <c r="AL950" s="140"/>
      <c r="AM950" s="180"/>
      <c r="AN950" s="180"/>
      <c r="AO950" s="180"/>
      <c r="AP950" s="180"/>
      <c r="AQ950" s="140"/>
      <c r="AR950" s="180"/>
      <c r="AT950" s="140"/>
      <c r="AU950" s="180"/>
      <c r="AV950" s="180"/>
      <c r="AW950" s="180"/>
      <c r="AX950" s="180"/>
      <c r="AY950" s="140"/>
      <c r="AZ950" s="180"/>
    </row>
    <row r="951" spans="22:52" x14ac:dyDescent="0.25">
      <c r="V951" s="140"/>
      <c r="W951" s="180"/>
      <c r="X951" s="180"/>
      <c r="Y951" s="180"/>
      <c r="Z951" s="180"/>
      <c r="AA951" s="140"/>
      <c r="AB951" s="180"/>
      <c r="AD951" s="140"/>
      <c r="AE951" s="180"/>
      <c r="AF951" s="180"/>
      <c r="AG951" s="180"/>
      <c r="AH951" s="180"/>
      <c r="AI951" s="140"/>
      <c r="AJ951" s="180"/>
      <c r="AL951" s="140"/>
      <c r="AM951" s="180"/>
      <c r="AN951" s="180"/>
      <c r="AO951" s="180"/>
      <c r="AP951" s="180"/>
      <c r="AQ951" s="140"/>
      <c r="AR951" s="180"/>
      <c r="AT951" s="140"/>
      <c r="AU951" s="180"/>
      <c r="AV951" s="180"/>
      <c r="AW951" s="180"/>
      <c r="AX951" s="180"/>
      <c r="AY951" s="140"/>
      <c r="AZ951" s="180"/>
    </row>
    <row r="952" spans="22:52" x14ac:dyDescent="0.25">
      <c r="V952" s="140"/>
      <c r="W952" s="180"/>
      <c r="X952" s="180"/>
      <c r="Y952" s="180"/>
      <c r="Z952" s="180"/>
      <c r="AA952" s="140"/>
      <c r="AB952" s="180"/>
      <c r="AD952" s="140"/>
      <c r="AE952" s="180"/>
      <c r="AF952" s="180"/>
      <c r="AG952" s="180"/>
      <c r="AH952" s="180"/>
      <c r="AI952" s="140"/>
      <c r="AJ952" s="180"/>
      <c r="AL952" s="140"/>
      <c r="AM952" s="180"/>
      <c r="AN952" s="180"/>
      <c r="AO952" s="180"/>
      <c r="AP952" s="180"/>
      <c r="AQ952" s="140"/>
      <c r="AR952" s="180"/>
      <c r="AT952" s="140"/>
      <c r="AU952" s="180"/>
      <c r="AV952" s="180"/>
      <c r="AW952" s="180"/>
      <c r="AX952" s="180"/>
      <c r="AY952" s="140"/>
      <c r="AZ952" s="180"/>
    </row>
    <row r="953" spans="22:52" x14ac:dyDescent="0.25">
      <c r="V953" s="140"/>
      <c r="W953" s="180"/>
      <c r="X953" s="180"/>
      <c r="Y953" s="180"/>
      <c r="Z953" s="180"/>
      <c r="AA953" s="140"/>
      <c r="AB953" s="180"/>
      <c r="AD953" s="140"/>
      <c r="AE953" s="180"/>
      <c r="AF953" s="180"/>
      <c r="AG953" s="180"/>
      <c r="AH953" s="180"/>
      <c r="AI953" s="140"/>
      <c r="AJ953" s="180"/>
      <c r="AL953" s="140"/>
      <c r="AM953" s="180"/>
      <c r="AN953" s="180"/>
      <c r="AO953" s="180"/>
      <c r="AP953" s="180"/>
      <c r="AQ953" s="140"/>
      <c r="AR953" s="180"/>
      <c r="AT953" s="140"/>
      <c r="AU953" s="180"/>
      <c r="AV953" s="180"/>
      <c r="AW953" s="180"/>
      <c r="AX953" s="180"/>
      <c r="AY953" s="140"/>
      <c r="AZ953" s="180"/>
    </row>
    <row r="954" spans="22:52" x14ac:dyDescent="0.25">
      <c r="V954" s="140"/>
      <c r="W954" s="180"/>
      <c r="X954" s="180"/>
      <c r="Y954" s="180"/>
      <c r="Z954" s="180"/>
      <c r="AA954" s="140"/>
      <c r="AB954" s="180"/>
      <c r="AD954" s="140"/>
      <c r="AE954" s="180"/>
      <c r="AF954" s="180"/>
      <c r="AG954" s="180"/>
      <c r="AH954" s="180"/>
      <c r="AI954" s="140"/>
      <c r="AJ954" s="180"/>
      <c r="AL954" s="140"/>
      <c r="AM954" s="180"/>
      <c r="AN954" s="180"/>
      <c r="AO954" s="180"/>
      <c r="AP954" s="180"/>
      <c r="AQ954" s="140"/>
      <c r="AR954" s="180"/>
      <c r="AT954" s="140"/>
      <c r="AU954" s="180"/>
      <c r="AV954" s="180"/>
      <c r="AW954" s="180"/>
      <c r="AX954" s="180"/>
      <c r="AY954" s="140"/>
      <c r="AZ954" s="180"/>
    </row>
    <row r="955" spans="22:52" x14ac:dyDescent="0.25">
      <c r="V955" s="140"/>
      <c r="W955" s="180"/>
      <c r="X955" s="180"/>
      <c r="Y955" s="180"/>
      <c r="Z955" s="180"/>
      <c r="AA955" s="140"/>
      <c r="AB955" s="180"/>
      <c r="AD955" s="140"/>
      <c r="AE955" s="180"/>
      <c r="AF955" s="180"/>
      <c r="AG955" s="180"/>
      <c r="AH955" s="180"/>
      <c r="AI955" s="140"/>
      <c r="AJ955" s="180"/>
      <c r="AL955" s="140"/>
      <c r="AM955" s="180"/>
      <c r="AN955" s="180"/>
      <c r="AO955" s="180"/>
      <c r="AP955" s="180"/>
      <c r="AQ955" s="140"/>
      <c r="AR955" s="180"/>
      <c r="AT955" s="140"/>
      <c r="AU955" s="180"/>
      <c r="AV955" s="180"/>
      <c r="AW955" s="180"/>
      <c r="AX955" s="180"/>
      <c r="AY955" s="140"/>
      <c r="AZ955" s="180"/>
    </row>
    <row r="956" spans="22:52" x14ac:dyDescent="0.25">
      <c r="V956" s="140"/>
      <c r="W956" s="180"/>
      <c r="X956" s="180"/>
      <c r="Y956" s="180"/>
      <c r="Z956" s="180"/>
      <c r="AA956" s="180"/>
      <c r="AB956" s="180"/>
      <c r="AD956" s="140"/>
      <c r="AE956" s="180"/>
      <c r="AF956" s="180"/>
      <c r="AG956" s="180"/>
      <c r="AH956" s="180"/>
      <c r="AI956" s="180"/>
      <c r="AJ956" s="180"/>
      <c r="AL956" s="140"/>
      <c r="AM956" s="180"/>
      <c r="AN956" s="180"/>
      <c r="AO956" s="180"/>
      <c r="AP956" s="180"/>
      <c r="AQ956" s="180"/>
      <c r="AR956" s="180"/>
      <c r="AT956" s="140"/>
      <c r="AU956" s="180"/>
      <c r="AV956" s="180"/>
      <c r="AW956" s="180"/>
      <c r="AX956" s="180"/>
      <c r="AY956" s="180"/>
      <c r="AZ956" s="180"/>
    </row>
    <row r="957" spans="22:52" x14ac:dyDescent="0.25">
      <c r="V957" s="140"/>
      <c r="W957" s="180"/>
      <c r="X957" s="180"/>
      <c r="Y957" s="180"/>
      <c r="Z957" s="180"/>
      <c r="AA957" s="140"/>
      <c r="AB957" s="46"/>
      <c r="AD957" s="140"/>
      <c r="AE957" s="180"/>
      <c r="AF957" s="180"/>
      <c r="AG957" s="180"/>
      <c r="AH957" s="180"/>
      <c r="AI957" s="140"/>
      <c r="AJ957" s="46"/>
      <c r="AL957" s="140"/>
      <c r="AM957" s="180"/>
      <c r="AN957" s="180"/>
      <c r="AO957" s="180"/>
      <c r="AP957" s="180"/>
      <c r="AQ957" s="140"/>
      <c r="AR957" s="46"/>
      <c r="AT957" s="140"/>
      <c r="AU957" s="180"/>
      <c r="AV957" s="180"/>
      <c r="AW957" s="180"/>
      <c r="AX957" s="180"/>
      <c r="AY957" s="140"/>
      <c r="AZ957" s="46"/>
    </row>
    <row r="958" spans="22:52" x14ac:dyDescent="0.25">
      <c r="V958" s="140"/>
      <c r="W958" s="180"/>
      <c r="X958" s="180"/>
      <c r="Y958" s="180"/>
      <c r="Z958" s="180"/>
      <c r="AA958" s="181"/>
      <c r="AB958" s="46"/>
      <c r="AD958" s="140"/>
      <c r="AE958" s="180"/>
      <c r="AF958" s="180"/>
      <c r="AG958" s="180"/>
      <c r="AH958" s="180"/>
      <c r="AI958" s="181"/>
      <c r="AJ958" s="46"/>
      <c r="AL958" s="140"/>
      <c r="AM958" s="180"/>
      <c r="AN958" s="180"/>
      <c r="AO958" s="180"/>
      <c r="AP958" s="180"/>
      <c r="AQ958" s="181"/>
      <c r="AR958" s="46"/>
      <c r="AT958" s="140"/>
      <c r="AU958" s="180"/>
      <c r="AV958" s="180"/>
      <c r="AW958" s="180"/>
      <c r="AX958" s="180"/>
      <c r="AY958" s="181"/>
      <c r="AZ958" s="46"/>
    </row>
    <row r="959" spans="22:52" x14ac:dyDescent="0.25">
      <c r="V959" s="140"/>
      <c r="W959" s="180"/>
      <c r="X959" s="180"/>
      <c r="Y959" s="180"/>
      <c r="Z959" s="180"/>
      <c r="AA959" s="140"/>
      <c r="AB959" s="46"/>
      <c r="AD959" s="140"/>
      <c r="AE959" s="180"/>
      <c r="AF959" s="180"/>
      <c r="AG959" s="180"/>
      <c r="AH959" s="180"/>
      <c r="AI959" s="140"/>
      <c r="AJ959" s="46"/>
      <c r="AL959" s="140"/>
      <c r="AM959" s="180"/>
      <c r="AN959" s="180"/>
      <c r="AO959" s="180"/>
      <c r="AP959" s="180"/>
      <c r="AQ959" s="140"/>
      <c r="AR959" s="46"/>
      <c r="AT959" s="140"/>
      <c r="AU959" s="180"/>
      <c r="AV959" s="180"/>
      <c r="AW959" s="180"/>
      <c r="AX959" s="180"/>
      <c r="AY959" s="140"/>
      <c r="AZ959" s="46"/>
    </row>
    <row r="960" spans="22:52" x14ac:dyDescent="0.25">
      <c r="V960" s="140"/>
      <c r="W960" s="180"/>
      <c r="X960" s="180"/>
      <c r="Y960" s="180"/>
      <c r="Z960" s="180"/>
      <c r="AA960" s="140"/>
      <c r="AB960" s="46"/>
      <c r="AD960" s="140"/>
      <c r="AE960" s="180"/>
      <c r="AF960" s="180"/>
      <c r="AG960" s="180"/>
      <c r="AH960" s="180"/>
      <c r="AI960" s="140"/>
      <c r="AJ960" s="46"/>
      <c r="AL960" s="140"/>
      <c r="AM960" s="180"/>
      <c r="AN960" s="180"/>
      <c r="AO960" s="180"/>
      <c r="AP960" s="180"/>
      <c r="AQ960" s="140"/>
      <c r="AR960" s="46"/>
      <c r="AT960" s="140"/>
      <c r="AU960" s="180"/>
      <c r="AV960" s="180"/>
      <c r="AW960" s="180"/>
      <c r="AX960" s="180"/>
      <c r="AY960" s="140"/>
      <c r="AZ960" s="46"/>
    </row>
    <row r="961" spans="22:52" x14ac:dyDescent="0.25">
      <c r="V961" s="140"/>
      <c r="W961" s="180"/>
      <c r="X961" s="180"/>
      <c r="Y961" s="180"/>
      <c r="Z961" s="180"/>
      <c r="AA961" s="140"/>
      <c r="AB961" s="46"/>
      <c r="AD961" s="140"/>
      <c r="AE961" s="180"/>
      <c r="AF961" s="180"/>
      <c r="AG961" s="180"/>
      <c r="AH961" s="180"/>
      <c r="AI961" s="140"/>
      <c r="AJ961" s="46"/>
      <c r="AL961" s="140"/>
      <c r="AM961" s="180"/>
      <c r="AN961" s="180"/>
      <c r="AO961" s="180"/>
      <c r="AP961" s="180"/>
      <c r="AQ961" s="140"/>
      <c r="AR961" s="46"/>
      <c r="AT961" s="140"/>
      <c r="AU961" s="180"/>
      <c r="AV961" s="180"/>
      <c r="AW961" s="180"/>
      <c r="AX961" s="180"/>
      <c r="AY961" s="140"/>
      <c r="AZ961" s="46"/>
    </row>
    <row r="962" spans="22:52" x14ac:dyDescent="0.25">
      <c r="V962" s="140"/>
      <c r="W962" s="180"/>
      <c r="X962" s="180"/>
      <c r="Y962" s="180"/>
      <c r="Z962" s="180"/>
      <c r="AA962" s="140"/>
      <c r="AB962" s="46"/>
      <c r="AD962" s="140"/>
      <c r="AE962" s="180"/>
      <c r="AF962" s="180"/>
      <c r="AG962" s="180"/>
      <c r="AH962" s="180"/>
      <c r="AI962" s="140"/>
      <c r="AJ962" s="46"/>
      <c r="AL962" s="140"/>
      <c r="AM962" s="180"/>
      <c r="AN962" s="180"/>
      <c r="AO962" s="180"/>
      <c r="AP962" s="180"/>
      <c r="AQ962" s="140"/>
      <c r="AR962" s="46"/>
      <c r="AT962" s="140"/>
      <c r="AU962" s="180"/>
      <c r="AV962" s="180"/>
      <c r="AW962" s="180"/>
      <c r="AX962" s="180"/>
      <c r="AY962" s="140"/>
      <c r="AZ962" s="46"/>
    </row>
    <row r="963" spans="22:52" x14ac:dyDescent="0.25">
      <c r="V963" s="140"/>
      <c r="W963" s="180"/>
      <c r="X963" s="180"/>
      <c r="Y963" s="180"/>
      <c r="Z963" s="180"/>
      <c r="AA963" s="140"/>
      <c r="AB963" s="46"/>
      <c r="AD963" s="140"/>
      <c r="AE963" s="180"/>
      <c r="AF963" s="180"/>
      <c r="AG963" s="180"/>
      <c r="AH963" s="180"/>
      <c r="AI963" s="140"/>
      <c r="AJ963" s="46"/>
      <c r="AL963" s="140"/>
      <c r="AM963" s="180"/>
      <c r="AN963" s="180"/>
      <c r="AO963" s="180"/>
      <c r="AP963" s="180"/>
      <c r="AQ963" s="140"/>
      <c r="AR963" s="46"/>
      <c r="AT963" s="140"/>
      <c r="AU963" s="180"/>
      <c r="AV963" s="180"/>
      <c r="AW963" s="180"/>
      <c r="AX963" s="180"/>
      <c r="AY963" s="140"/>
      <c r="AZ963" s="46"/>
    </row>
    <row r="964" spans="22:52" x14ac:dyDescent="0.25">
      <c r="V964" s="140"/>
      <c r="W964" s="180"/>
      <c r="X964" s="180"/>
      <c r="Y964" s="180"/>
      <c r="Z964" s="180"/>
      <c r="AA964" s="140"/>
      <c r="AB964" s="46"/>
      <c r="AD964" s="140"/>
      <c r="AE964" s="180"/>
      <c r="AF964" s="180"/>
      <c r="AG964" s="180"/>
      <c r="AH964" s="180"/>
      <c r="AI964" s="140"/>
      <c r="AJ964" s="46"/>
      <c r="AL964" s="140"/>
      <c r="AM964" s="180"/>
      <c r="AN964" s="180"/>
      <c r="AO964" s="180"/>
      <c r="AP964" s="180"/>
      <c r="AQ964" s="140"/>
      <c r="AR964" s="46"/>
      <c r="AT964" s="140"/>
      <c r="AU964" s="180"/>
      <c r="AV964" s="180"/>
      <c r="AW964" s="180"/>
      <c r="AX964" s="180"/>
      <c r="AY964" s="140"/>
      <c r="AZ964" s="46"/>
    </row>
    <row r="965" spans="22:52" x14ac:dyDescent="0.25">
      <c r="V965" s="140"/>
      <c r="W965" s="180"/>
      <c r="X965" s="180"/>
      <c r="Y965" s="180"/>
      <c r="Z965" s="180"/>
      <c r="AA965" s="140"/>
      <c r="AB965" s="46"/>
      <c r="AD965" s="140"/>
      <c r="AE965" s="180"/>
      <c r="AF965" s="180"/>
      <c r="AG965" s="180"/>
      <c r="AH965" s="180"/>
      <c r="AI965" s="140"/>
      <c r="AJ965" s="46"/>
      <c r="AL965" s="140"/>
      <c r="AM965" s="180"/>
      <c r="AN965" s="180"/>
      <c r="AO965" s="180"/>
      <c r="AP965" s="180"/>
      <c r="AQ965" s="140"/>
      <c r="AR965" s="46"/>
      <c r="AT965" s="140"/>
      <c r="AU965" s="180"/>
      <c r="AV965" s="180"/>
      <c r="AW965" s="180"/>
      <c r="AX965" s="180"/>
      <c r="AY965" s="140"/>
      <c r="AZ965" s="46"/>
    </row>
    <row r="966" spans="22:52" x14ac:dyDescent="0.25">
      <c r="V966" s="140"/>
      <c r="W966" s="180"/>
      <c r="X966" s="180"/>
      <c r="Y966" s="180"/>
      <c r="Z966" s="180"/>
      <c r="AA966" s="140"/>
      <c r="AB966" s="46"/>
      <c r="AD966" s="140"/>
      <c r="AE966" s="180"/>
      <c r="AF966" s="180"/>
      <c r="AG966" s="180"/>
      <c r="AH966" s="180"/>
      <c r="AI966" s="140"/>
      <c r="AJ966" s="46"/>
      <c r="AL966" s="140"/>
      <c r="AM966" s="180"/>
      <c r="AN966" s="180"/>
      <c r="AO966" s="180"/>
      <c r="AP966" s="180"/>
      <c r="AQ966" s="140"/>
      <c r="AR966" s="46"/>
      <c r="AT966" s="140"/>
      <c r="AU966" s="180"/>
      <c r="AV966" s="180"/>
      <c r="AW966" s="180"/>
      <c r="AX966" s="180"/>
      <c r="AY966" s="140"/>
      <c r="AZ966" s="46"/>
    </row>
    <row r="967" spans="22:52" x14ac:dyDescent="0.25">
      <c r="V967" s="140"/>
      <c r="W967" s="180"/>
      <c r="X967" s="180"/>
      <c r="Y967" s="180"/>
      <c r="Z967" s="180"/>
      <c r="AA967" s="140"/>
      <c r="AB967" s="46"/>
      <c r="AD967" s="140"/>
      <c r="AE967" s="180"/>
      <c r="AF967" s="180"/>
      <c r="AG967" s="180"/>
      <c r="AH967" s="180"/>
      <c r="AI967" s="140"/>
      <c r="AJ967" s="46"/>
      <c r="AL967" s="140"/>
      <c r="AM967" s="180"/>
      <c r="AN967" s="180"/>
      <c r="AO967" s="180"/>
      <c r="AP967" s="180"/>
      <c r="AQ967" s="140"/>
      <c r="AR967" s="46"/>
      <c r="AT967" s="140"/>
      <c r="AU967" s="180"/>
      <c r="AV967" s="180"/>
      <c r="AW967" s="180"/>
      <c r="AX967" s="180"/>
      <c r="AY967" s="140"/>
      <c r="AZ967" s="46"/>
    </row>
    <row r="968" spans="22:52" x14ac:dyDescent="0.25">
      <c r="V968" s="140"/>
      <c r="W968" s="180"/>
      <c r="X968" s="180"/>
      <c r="Y968" s="180"/>
      <c r="Z968" s="180"/>
      <c r="AA968" s="140"/>
      <c r="AB968" s="46"/>
      <c r="AD968" s="140"/>
      <c r="AE968" s="180"/>
      <c r="AF968" s="180"/>
      <c r="AG968" s="180"/>
      <c r="AH968" s="180"/>
      <c r="AI968" s="140"/>
      <c r="AJ968" s="46"/>
      <c r="AL968" s="140"/>
      <c r="AM968" s="180"/>
      <c r="AN968" s="180"/>
      <c r="AO968" s="180"/>
      <c r="AP968" s="180"/>
      <c r="AQ968" s="140"/>
      <c r="AR968" s="46"/>
      <c r="AT968" s="140"/>
      <c r="AU968" s="180"/>
      <c r="AV968" s="180"/>
      <c r="AW968" s="180"/>
      <c r="AX968" s="180"/>
      <c r="AY968" s="140"/>
      <c r="AZ968" s="46"/>
    </row>
    <row r="969" spans="22:52" x14ac:dyDescent="0.25">
      <c r="V969" s="140"/>
      <c r="W969" s="180"/>
      <c r="X969" s="180"/>
      <c r="Y969" s="180"/>
      <c r="Z969" s="180"/>
      <c r="AA969" s="140"/>
      <c r="AB969" s="46"/>
      <c r="AD969" s="140"/>
      <c r="AE969" s="180"/>
      <c r="AF969" s="180"/>
      <c r="AG969" s="180"/>
      <c r="AH969" s="180"/>
      <c r="AI969" s="140"/>
      <c r="AJ969" s="46"/>
      <c r="AL969" s="140"/>
      <c r="AM969" s="180"/>
      <c r="AN969" s="180"/>
      <c r="AO969" s="180"/>
      <c r="AP969" s="180"/>
      <c r="AQ969" s="140"/>
      <c r="AR969" s="46"/>
      <c r="AT969" s="140"/>
      <c r="AU969" s="180"/>
      <c r="AV969" s="180"/>
      <c r="AW969" s="180"/>
      <c r="AX969" s="180"/>
      <c r="AY969" s="140"/>
      <c r="AZ969" s="46"/>
    </row>
    <row r="970" spans="22:52" x14ac:dyDescent="0.25">
      <c r="V970" s="140"/>
      <c r="W970" s="180"/>
      <c r="X970" s="180"/>
      <c r="Y970" s="180"/>
      <c r="Z970" s="180"/>
      <c r="AA970" s="140"/>
      <c r="AB970" s="46"/>
      <c r="AD970" s="140"/>
      <c r="AE970" s="180"/>
      <c r="AF970" s="180"/>
      <c r="AG970" s="180"/>
      <c r="AH970" s="180"/>
      <c r="AI970" s="140"/>
      <c r="AJ970" s="46"/>
      <c r="AL970" s="140"/>
      <c r="AM970" s="180"/>
      <c r="AN970" s="180"/>
      <c r="AO970" s="180"/>
      <c r="AP970" s="180"/>
      <c r="AQ970" s="140"/>
      <c r="AR970" s="46"/>
      <c r="AT970" s="140"/>
      <c r="AU970" s="180"/>
      <c r="AV970" s="180"/>
      <c r="AW970" s="180"/>
      <c r="AX970" s="180"/>
      <c r="AY970" s="140"/>
      <c r="AZ970" s="46"/>
    </row>
    <row r="971" spans="22:52" x14ac:dyDescent="0.25">
      <c r="V971" s="140"/>
      <c r="W971" s="180"/>
      <c r="X971" s="180"/>
      <c r="Y971" s="180"/>
      <c r="Z971" s="180"/>
      <c r="AA971" s="140"/>
      <c r="AB971" s="46"/>
      <c r="AD971" s="140"/>
      <c r="AE971" s="180"/>
      <c r="AF971" s="180"/>
      <c r="AG971" s="180"/>
      <c r="AH971" s="180"/>
      <c r="AI971" s="140"/>
      <c r="AJ971" s="46"/>
      <c r="AL971" s="140"/>
      <c r="AM971" s="180"/>
      <c r="AN971" s="180"/>
      <c r="AO971" s="180"/>
      <c r="AP971" s="180"/>
      <c r="AQ971" s="140"/>
      <c r="AR971" s="46"/>
      <c r="AT971" s="140"/>
      <c r="AU971" s="180"/>
      <c r="AV971" s="180"/>
      <c r="AW971" s="180"/>
      <c r="AX971" s="180"/>
      <c r="AY971" s="140"/>
      <c r="AZ971" s="46"/>
    </row>
    <row r="972" spans="22:52" x14ac:dyDescent="0.25">
      <c r="V972" s="140"/>
      <c r="W972" s="180"/>
      <c r="X972" s="180"/>
      <c r="Y972" s="180"/>
      <c r="Z972" s="180"/>
      <c r="AA972" s="140"/>
      <c r="AB972" s="46"/>
      <c r="AD972" s="140"/>
      <c r="AE972" s="180"/>
      <c r="AF972" s="180"/>
      <c r="AG972" s="180"/>
      <c r="AH972" s="180"/>
      <c r="AI972" s="140"/>
      <c r="AJ972" s="46"/>
      <c r="AL972" s="140"/>
      <c r="AM972" s="180"/>
      <c r="AN972" s="180"/>
      <c r="AO972" s="180"/>
      <c r="AP972" s="180"/>
      <c r="AQ972" s="140"/>
      <c r="AR972" s="46"/>
      <c r="AT972" s="140"/>
      <c r="AU972" s="180"/>
      <c r="AV972" s="180"/>
      <c r="AW972" s="180"/>
      <c r="AX972" s="180"/>
      <c r="AY972" s="140"/>
      <c r="AZ972" s="46"/>
    </row>
    <row r="973" spans="22:52" x14ac:dyDescent="0.25">
      <c r="V973" s="140"/>
      <c r="W973" s="180"/>
      <c r="X973" s="180"/>
      <c r="Y973" s="180"/>
      <c r="Z973" s="180"/>
      <c r="AA973" s="140"/>
      <c r="AB973" s="46"/>
      <c r="AD973" s="140"/>
      <c r="AE973" s="180"/>
      <c r="AF973" s="180"/>
      <c r="AG973" s="180"/>
      <c r="AH973" s="180"/>
      <c r="AI973" s="140"/>
      <c r="AJ973" s="46"/>
      <c r="AL973" s="140"/>
      <c r="AM973" s="180"/>
      <c r="AN973" s="180"/>
      <c r="AO973" s="180"/>
      <c r="AP973" s="180"/>
      <c r="AQ973" s="140"/>
      <c r="AR973" s="46"/>
      <c r="AT973" s="140"/>
      <c r="AU973" s="180"/>
      <c r="AV973" s="180"/>
      <c r="AW973" s="180"/>
      <c r="AX973" s="180"/>
      <c r="AY973" s="140"/>
      <c r="AZ973" s="46"/>
    </row>
    <row r="974" spans="22:52" x14ac:dyDescent="0.25">
      <c r="V974" s="140"/>
      <c r="W974" s="180"/>
      <c r="X974" s="180"/>
      <c r="Y974" s="180"/>
      <c r="Z974" s="180"/>
      <c r="AA974" s="140"/>
      <c r="AB974" s="46"/>
      <c r="AD974" s="140"/>
      <c r="AE974" s="180"/>
      <c r="AF974" s="180"/>
      <c r="AG974" s="180"/>
      <c r="AH974" s="180"/>
      <c r="AI974" s="140"/>
      <c r="AJ974" s="46"/>
      <c r="AL974" s="140"/>
      <c r="AM974" s="180"/>
      <c r="AN974" s="180"/>
      <c r="AO974" s="180"/>
      <c r="AP974" s="180"/>
      <c r="AQ974" s="140"/>
      <c r="AR974" s="46"/>
      <c r="AT974" s="140"/>
      <c r="AU974" s="180"/>
      <c r="AV974" s="180"/>
      <c r="AW974" s="180"/>
      <c r="AX974" s="180"/>
      <c r="AY974" s="140"/>
      <c r="AZ974" s="46"/>
    </row>
    <row r="975" spans="22:52" x14ac:dyDescent="0.25">
      <c r="V975" s="140"/>
      <c r="W975" s="180"/>
      <c r="X975" s="180"/>
      <c r="Y975" s="180"/>
      <c r="Z975" s="180"/>
      <c r="AA975" s="140"/>
      <c r="AB975" s="46"/>
      <c r="AD975" s="140"/>
      <c r="AE975" s="180"/>
      <c r="AF975" s="180"/>
      <c r="AG975" s="180"/>
      <c r="AH975" s="180"/>
      <c r="AI975" s="140"/>
      <c r="AJ975" s="46"/>
      <c r="AL975" s="140"/>
      <c r="AM975" s="180"/>
      <c r="AN975" s="180"/>
      <c r="AO975" s="180"/>
      <c r="AP975" s="180"/>
      <c r="AQ975" s="140"/>
      <c r="AR975" s="46"/>
      <c r="AT975" s="140"/>
      <c r="AU975" s="180"/>
      <c r="AV975" s="180"/>
      <c r="AW975" s="180"/>
      <c r="AX975" s="180"/>
      <c r="AY975" s="140"/>
      <c r="AZ975" s="46"/>
    </row>
    <row r="976" spans="22:52" x14ac:dyDescent="0.25">
      <c r="V976" s="140"/>
      <c r="W976" s="180"/>
      <c r="X976" s="180"/>
      <c r="Y976" s="180"/>
      <c r="Z976" s="180"/>
      <c r="AA976" s="140"/>
      <c r="AB976" s="46"/>
      <c r="AD976" s="140"/>
      <c r="AE976" s="180"/>
      <c r="AF976" s="180"/>
      <c r="AG976" s="180"/>
      <c r="AH976" s="180"/>
      <c r="AI976" s="140"/>
      <c r="AJ976" s="46"/>
      <c r="AL976" s="140"/>
      <c r="AM976" s="180"/>
      <c r="AN976" s="180"/>
      <c r="AO976" s="180"/>
      <c r="AP976" s="180"/>
      <c r="AQ976" s="140"/>
      <c r="AR976" s="46"/>
      <c r="AT976" s="140"/>
      <c r="AU976" s="180"/>
      <c r="AV976" s="180"/>
      <c r="AW976" s="180"/>
      <c r="AX976" s="180"/>
      <c r="AY976" s="140"/>
      <c r="AZ976" s="46"/>
    </row>
    <row r="977" spans="22:52" x14ac:dyDescent="0.25">
      <c r="V977" s="140"/>
      <c r="W977" s="180"/>
      <c r="X977" s="180"/>
      <c r="Y977" s="180"/>
      <c r="Z977" s="180"/>
      <c r="AA977" s="140"/>
      <c r="AB977" s="46"/>
      <c r="AD977" s="140"/>
      <c r="AE977" s="180"/>
      <c r="AF977" s="180"/>
      <c r="AG977" s="180"/>
      <c r="AH977" s="180"/>
      <c r="AI977" s="140"/>
      <c r="AJ977" s="46"/>
      <c r="AL977" s="140"/>
      <c r="AM977" s="180"/>
      <c r="AN977" s="180"/>
      <c r="AO977" s="180"/>
      <c r="AP977" s="180"/>
      <c r="AQ977" s="140"/>
      <c r="AR977" s="46"/>
      <c r="AT977" s="140"/>
      <c r="AU977" s="180"/>
      <c r="AV977" s="180"/>
      <c r="AW977" s="180"/>
      <c r="AX977" s="180"/>
      <c r="AY977" s="140"/>
      <c r="AZ977" s="46"/>
    </row>
    <row r="978" spans="22:52" x14ac:dyDescent="0.25">
      <c r="V978" s="140"/>
      <c r="W978" s="180"/>
      <c r="X978" s="180"/>
      <c r="Y978" s="180"/>
      <c r="Z978" s="180"/>
      <c r="AA978" s="140"/>
      <c r="AB978" s="46"/>
      <c r="AD978" s="140"/>
      <c r="AE978" s="180"/>
      <c r="AF978" s="180"/>
      <c r="AG978" s="180"/>
      <c r="AH978" s="180"/>
      <c r="AI978" s="140"/>
      <c r="AJ978" s="46"/>
      <c r="AL978" s="140"/>
      <c r="AM978" s="180"/>
      <c r="AN978" s="180"/>
      <c r="AO978" s="180"/>
      <c r="AP978" s="180"/>
      <c r="AQ978" s="140"/>
      <c r="AR978" s="46"/>
      <c r="AT978" s="140"/>
      <c r="AU978" s="180"/>
      <c r="AV978" s="180"/>
      <c r="AW978" s="180"/>
      <c r="AX978" s="180"/>
      <c r="AY978" s="140"/>
      <c r="AZ978" s="46"/>
    </row>
    <row r="979" spans="22:52" x14ac:dyDescent="0.25">
      <c r="V979" s="140"/>
      <c r="W979" s="180"/>
      <c r="X979" s="180"/>
      <c r="Y979" s="180"/>
      <c r="Z979" s="180"/>
      <c r="AA979" s="140"/>
      <c r="AB979" s="46"/>
      <c r="AD979" s="140"/>
      <c r="AE979" s="180"/>
      <c r="AF979" s="180"/>
      <c r="AG979" s="180"/>
      <c r="AH979" s="180"/>
      <c r="AI979" s="140"/>
      <c r="AJ979" s="46"/>
      <c r="AL979" s="140"/>
      <c r="AM979" s="180"/>
      <c r="AN979" s="180"/>
      <c r="AO979" s="180"/>
      <c r="AP979" s="180"/>
      <c r="AQ979" s="140"/>
      <c r="AR979" s="46"/>
      <c r="AT979" s="140"/>
      <c r="AU979" s="180"/>
      <c r="AV979" s="180"/>
      <c r="AW979" s="180"/>
      <c r="AX979" s="180"/>
      <c r="AY979" s="140"/>
      <c r="AZ979" s="46"/>
    </row>
    <row r="980" spans="22:52" x14ac:dyDescent="0.25">
      <c r="V980" s="140"/>
      <c r="W980" s="180"/>
      <c r="X980" s="180"/>
      <c r="Y980" s="180"/>
      <c r="Z980" s="180"/>
      <c r="AA980" s="140"/>
      <c r="AB980" s="46"/>
      <c r="AD980" s="140"/>
      <c r="AE980" s="180"/>
      <c r="AF980" s="180"/>
      <c r="AG980" s="180"/>
      <c r="AH980" s="180"/>
      <c r="AI980" s="140"/>
      <c r="AJ980" s="46"/>
      <c r="AL980" s="140"/>
      <c r="AM980" s="180"/>
      <c r="AN980" s="180"/>
      <c r="AO980" s="180"/>
      <c r="AP980" s="180"/>
      <c r="AQ980" s="140"/>
      <c r="AR980" s="46"/>
      <c r="AT980" s="140"/>
      <c r="AU980" s="180"/>
      <c r="AV980" s="180"/>
      <c r="AW980" s="180"/>
      <c r="AX980" s="180"/>
      <c r="AY980" s="140"/>
      <c r="AZ980" s="46"/>
    </row>
    <row r="981" spans="22:52" x14ac:dyDescent="0.25">
      <c r="V981" s="140"/>
      <c r="W981" s="180"/>
      <c r="X981" s="180"/>
      <c r="Y981" s="180"/>
      <c r="Z981" s="180"/>
      <c r="AA981" s="140"/>
      <c r="AB981" s="46"/>
      <c r="AD981" s="140"/>
      <c r="AE981" s="180"/>
      <c r="AF981" s="180"/>
      <c r="AG981" s="180"/>
      <c r="AH981" s="180"/>
      <c r="AI981" s="140"/>
      <c r="AJ981" s="46"/>
      <c r="AL981" s="140"/>
      <c r="AM981" s="180"/>
      <c r="AN981" s="180"/>
      <c r="AO981" s="180"/>
      <c r="AP981" s="180"/>
      <c r="AQ981" s="140"/>
      <c r="AR981" s="46"/>
      <c r="AT981" s="140"/>
      <c r="AU981" s="180"/>
      <c r="AV981" s="180"/>
      <c r="AW981" s="180"/>
      <c r="AX981" s="180"/>
      <c r="AY981" s="140"/>
      <c r="AZ981" s="46"/>
    </row>
    <row r="982" spans="22:52" x14ac:dyDescent="0.25">
      <c r="V982" s="140"/>
      <c r="W982" s="180"/>
      <c r="X982" s="180"/>
      <c r="Y982" s="180"/>
      <c r="Z982" s="180"/>
      <c r="AA982" s="140"/>
      <c r="AB982" s="46"/>
      <c r="AD982" s="140"/>
      <c r="AE982" s="180"/>
      <c r="AF982" s="180"/>
      <c r="AG982" s="180"/>
      <c r="AH982" s="180"/>
      <c r="AI982" s="140"/>
      <c r="AJ982" s="46"/>
      <c r="AL982" s="140"/>
      <c r="AM982" s="180"/>
      <c r="AN982" s="180"/>
      <c r="AO982" s="180"/>
      <c r="AP982" s="180"/>
      <c r="AQ982" s="140"/>
      <c r="AR982" s="46"/>
      <c r="AT982" s="140"/>
      <c r="AU982" s="180"/>
      <c r="AV982" s="180"/>
      <c r="AW982" s="180"/>
      <c r="AX982" s="180"/>
      <c r="AY982" s="140"/>
      <c r="AZ982" s="46"/>
    </row>
    <row r="983" spans="22:52" x14ac:dyDescent="0.25">
      <c r="V983" s="140"/>
      <c r="W983" s="180"/>
      <c r="X983" s="180"/>
      <c r="Y983" s="180"/>
      <c r="Z983" s="180"/>
      <c r="AA983" s="140"/>
      <c r="AB983" s="46"/>
      <c r="AD983" s="140"/>
      <c r="AE983" s="180"/>
      <c r="AF983" s="180"/>
      <c r="AG983" s="180"/>
      <c r="AH983" s="180"/>
      <c r="AI983" s="140"/>
      <c r="AJ983" s="46"/>
      <c r="AL983" s="140"/>
      <c r="AM983" s="180"/>
      <c r="AN983" s="180"/>
      <c r="AO983" s="180"/>
      <c r="AP983" s="180"/>
      <c r="AQ983" s="140"/>
      <c r="AR983" s="46"/>
      <c r="AT983" s="140"/>
      <c r="AU983" s="180"/>
      <c r="AV983" s="180"/>
      <c r="AW983" s="180"/>
      <c r="AX983" s="180"/>
      <c r="AY983" s="140"/>
      <c r="AZ983" s="46"/>
    </row>
    <row r="984" spans="22:52" x14ac:dyDescent="0.25">
      <c r="V984" s="140"/>
      <c r="W984" s="180"/>
      <c r="X984" s="180"/>
      <c r="Y984" s="180"/>
      <c r="Z984" s="180"/>
      <c r="AA984" s="140"/>
      <c r="AB984" s="46"/>
      <c r="AD984" s="140"/>
      <c r="AE984" s="180"/>
      <c r="AF984" s="180"/>
      <c r="AG984" s="180"/>
      <c r="AH984" s="180"/>
      <c r="AI984" s="140"/>
      <c r="AJ984" s="46"/>
      <c r="AL984" s="140"/>
      <c r="AM984" s="180"/>
      <c r="AN984" s="180"/>
      <c r="AO984" s="180"/>
      <c r="AP984" s="180"/>
      <c r="AQ984" s="140"/>
      <c r="AR984" s="46"/>
      <c r="AT984" s="140"/>
      <c r="AU984" s="180"/>
      <c r="AV984" s="180"/>
      <c r="AW984" s="180"/>
      <c r="AX984" s="180"/>
      <c r="AY984" s="140"/>
      <c r="AZ984" s="46"/>
    </row>
    <row r="985" spans="22:52" x14ac:dyDescent="0.25">
      <c r="V985" s="140"/>
      <c r="W985" s="180"/>
      <c r="X985" s="180"/>
      <c r="Y985" s="180"/>
      <c r="Z985" s="180"/>
      <c r="AA985" s="140"/>
      <c r="AB985" s="46"/>
      <c r="AD985" s="140"/>
      <c r="AE985" s="180"/>
      <c r="AF985" s="180"/>
      <c r="AG985" s="180"/>
      <c r="AH985" s="180"/>
      <c r="AI985" s="140"/>
      <c r="AJ985" s="46"/>
      <c r="AL985" s="140"/>
      <c r="AM985" s="180"/>
      <c r="AN985" s="180"/>
      <c r="AO985" s="180"/>
      <c r="AP985" s="180"/>
      <c r="AQ985" s="140"/>
      <c r="AR985" s="46"/>
      <c r="AT985" s="140"/>
      <c r="AU985" s="180"/>
      <c r="AV985" s="180"/>
      <c r="AW985" s="180"/>
      <c r="AX985" s="180"/>
      <c r="AY985" s="140"/>
      <c r="AZ985" s="46"/>
    </row>
    <row r="986" spans="22:52" x14ac:dyDescent="0.25">
      <c r="V986" s="140"/>
      <c r="W986" s="180"/>
      <c r="X986" s="180"/>
      <c r="Y986" s="180"/>
      <c r="Z986" s="180"/>
      <c r="AA986" s="140"/>
      <c r="AB986" s="46"/>
      <c r="AD986" s="140"/>
      <c r="AE986" s="180"/>
      <c r="AF986" s="180"/>
      <c r="AG986" s="180"/>
      <c r="AH986" s="180"/>
      <c r="AI986" s="140"/>
      <c r="AJ986" s="46"/>
      <c r="AL986" s="140"/>
      <c r="AM986" s="180"/>
      <c r="AN986" s="180"/>
      <c r="AO986" s="180"/>
      <c r="AP986" s="180"/>
      <c r="AQ986" s="140"/>
      <c r="AR986" s="46"/>
      <c r="AT986" s="140"/>
      <c r="AU986" s="180"/>
      <c r="AV986" s="180"/>
      <c r="AW986" s="180"/>
      <c r="AX986" s="180"/>
      <c r="AY986" s="140"/>
      <c r="AZ986" s="46"/>
    </row>
    <row r="987" spans="22:52" x14ac:dyDescent="0.25">
      <c r="V987" s="140"/>
      <c r="W987" s="180"/>
      <c r="X987" s="180"/>
      <c r="Y987" s="180"/>
      <c r="Z987" s="180"/>
      <c r="AA987" s="140"/>
      <c r="AB987" s="46"/>
      <c r="AD987" s="140"/>
      <c r="AE987" s="180"/>
      <c r="AF987" s="180"/>
      <c r="AG987" s="180"/>
      <c r="AH987" s="180"/>
      <c r="AI987" s="140"/>
      <c r="AJ987" s="46"/>
      <c r="AL987" s="140"/>
      <c r="AM987" s="180"/>
      <c r="AN987" s="180"/>
      <c r="AO987" s="180"/>
      <c r="AP987" s="180"/>
      <c r="AQ987" s="140"/>
      <c r="AR987" s="46"/>
      <c r="AT987" s="140"/>
      <c r="AU987" s="180"/>
      <c r="AV987" s="180"/>
      <c r="AW987" s="180"/>
      <c r="AX987" s="180"/>
      <c r="AY987" s="140"/>
      <c r="AZ987" s="46"/>
    </row>
    <row r="988" spans="22:52" x14ac:dyDescent="0.25">
      <c r="V988" s="140"/>
      <c r="W988" s="180"/>
      <c r="X988" s="180"/>
      <c r="Y988" s="180"/>
      <c r="Z988" s="180"/>
      <c r="AA988" s="140"/>
      <c r="AB988" s="46"/>
      <c r="AD988" s="140"/>
      <c r="AE988" s="180"/>
      <c r="AF988" s="180"/>
      <c r="AG988" s="180"/>
      <c r="AH988" s="180"/>
      <c r="AI988" s="140"/>
      <c r="AJ988" s="46"/>
      <c r="AL988" s="140"/>
      <c r="AM988" s="180"/>
      <c r="AN988" s="180"/>
      <c r="AO988" s="180"/>
      <c r="AP988" s="180"/>
      <c r="AQ988" s="140"/>
      <c r="AR988" s="46"/>
      <c r="AT988" s="140"/>
      <c r="AU988" s="180"/>
      <c r="AV988" s="180"/>
      <c r="AW988" s="180"/>
      <c r="AX988" s="180"/>
      <c r="AY988" s="140"/>
      <c r="AZ988" s="46"/>
    </row>
    <row r="989" spans="22:52" x14ac:dyDescent="0.25">
      <c r="V989" s="140"/>
      <c r="W989" s="180"/>
      <c r="X989" s="180"/>
      <c r="Y989" s="180"/>
      <c r="Z989" s="180"/>
      <c r="AA989" s="140"/>
      <c r="AB989" s="46"/>
      <c r="AD989" s="140"/>
      <c r="AE989" s="180"/>
      <c r="AF989" s="180"/>
      <c r="AG989" s="180"/>
      <c r="AH989" s="180"/>
      <c r="AI989" s="140"/>
      <c r="AJ989" s="46"/>
      <c r="AL989" s="140"/>
      <c r="AM989" s="180"/>
      <c r="AN989" s="180"/>
      <c r="AO989" s="180"/>
      <c r="AP989" s="180"/>
      <c r="AQ989" s="140"/>
      <c r="AR989" s="46"/>
      <c r="AT989" s="140"/>
      <c r="AU989" s="180"/>
      <c r="AV989" s="180"/>
      <c r="AW989" s="180"/>
      <c r="AX989" s="180"/>
      <c r="AY989" s="140"/>
      <c r="AZ989" s="46"/>
    </row>
    <row r="990" spans="22:52" x14ac:dyDescent="0.25">
      <c r="V990" s="140"/>
      <c r="W990" s="180"/>
      <c r="X990" s="180"/>
      <c r="Y990" s="180"/>
      <c r="Z990" s="180"/>
      <c r="AA990" s="140"/>
      <c r="AB990" s="46"/>
      <c r="AD990" s="140"/>
      <c r="AE990" s="180"/>
      <c r="AF990" s="180"/>
      <c r="AG990" s="180"/>
      <c r="AH990" s="180"/>
      <c r="AI990" s="140"/>
      <c r="AJ990" s="46"/>
      <c r="AL990" s="140"/>
      <c r="AM990" s="180"/>
      <c r="AN990" s="180"/>
      <c r="AO990" s="180"/>
      <c r="AP990" s="180"/>
      <c r="AQ990" s="140"/>
      <c r="AR990" s="46"/>
      <c r="AT990" s="140"/>
      <c r="AU990" s="180"/>
      <c r="AV990" s="180"/>
      <c r="AW990" s="180"/>
      <c r="AX990" s="180"/>
      <c r="AY990" s="140"/>
      <c r="AZ990" s="46"/>
    </row>
    <row r="991" spans="22:52" x14ac:dyDescent="0.25">
      <c r="V991" s="140"/>
      <c r="W991" s="180"/>
      <c r="X991" s="180"/>
      <c r="Y991" s="180"/>
      <c r="Z991" s="180"/>
      <c r="AA991" s="140"/>
      <c r="AB991" s="46"/>
      <c r="AD991" s="140"/>
      <c r="AE991" s="180"/>
      <c r="AF991" s="180"/>
      <c r="AG991" s="180"/>
      <c r="AH991" s="180"/>
      <c r="AI991" s="140"/>
      <c r="AJ991" s="46"/>
      <c r="AL991" s="140"/>
      <c r="AM991" s="180"/>
      <c r="AN991" s="180"/>
      <c r="AO991" s="180"/>
      <c r="AP991" s="180"/>
      <c r="AQ991" s="140"/>
      <c r="AR991" s="46"/>
      <c r="AT991" s="140"/>
      <c r="AU991" s="180"/>
      <c r="AV991" s="180"/>
      <c r="AW991" s="180"/>
      <c r="AX991" s="180"/>
      <c r="AY991" s="140"/>
      <c r="AZ991" s="46"/>
    </row>
    <row r="992" spans="22:52" x14ac:dyDescent="0.25">
      <c r="V992" s="140"/>
      <c r="W992" s="180"/>
      <c r="X992" s="180"/>
      <c r="Y992" s="180"/>
      <c r="Z992" s="180"/>
      <c r="AA992" s="140"/>
      <c r="AB992" s="46"/>
      <c r="AD992" s="140"/>
      <c r="AE992" s="180"/>
      <c r="AF992" s="180"/>
      <c r="AG992" s="180"/>
      <c r="AH992" s="180"/>
      <c r="AI992" s="140"/>
      <c r="AJ992" s="46"/>
      <c r="AL992" s="140"/>
      <c r="AM992" s="180"/>
      <c r="AN992" s="180"/>
      <c r="AO992" s="180"/>
      <c r="AP992" s="180"/>
      <c r="AQ992" s="140"/>
      <c r="AR992" s="46"/>
      <c r="AT992" s="140"/>
      <c r="AU992" s="180"/>
      <c r="AV992" s="180"/>
      <c r="AW992" s="180"/>
      <c r="AX992" s="180"/>
      <c r="AY992" s="140"/>
      <c r="AZ992" s="46"/>
    </row>
    <row r="993" spans="22:52" x14ac:dyDescent="0.25">
      <c r="V993" s="140"/>
      <c r="W993" s="180"/>
      <c r="X993" s="180"/>
      <c r="Y993" s="180"/>
      <c r="Z993" s="180"/>
      <c r="AA993" s="140"/>
      <c r="AB993" s="46"/>
      <c r="AD993" s="140"/>
      <c r="AE993" s="180"/>
      <c r="AF993" s="180"/>
      <c r="AG993" s="180"/>
      <c r="AH993" s="180"/>
      <c r="AI993" s="140"/>
      <c r="AJ993" s="46"/>
      <c r="AL993" s="140"/>
      <c r="AM993" s="180"/>
      <c r="AN993" s="180"/>
      <c r="AO993" s="180"/>
      <c r="AP993" s="180"/>
      <c r="AQ993" s="140"/>
      <c r="AR993" s="46"/>
      <c r="AT993" s="140"/>
      <c r="AU993" s="180"/>
      <c r="AV993" s="180"/>
      <c r="AW993" s="180"/>
      <c r="AX993" s="180"/>
      <c r="AY993" s="140"/>
      <c r="AZ993" s="46"/>
    </row>
    <row r="994" spans="22:52" x14ac:dyDescent="0.25">
      <c r="V994" s="140"/>
      <c r="W994" s="180"/>
      <c r="X994" s="180"/>
      <c r="Y994" s="180"/>
      <c r="Z994" s="180"/>
      <c r="AA994" s="140"/>
      <c r="AB994" s="46"/>
      <c r="AD994" s="140"/>
      <c r="AE994" s="180"/>
      <c r="AF994" s="180"/>
      <c r="AG994" s="180"/>
      <c r="AH994" s="180"/>
      <c r="AI994" s="140"/>
      <c r="AJ994" s="46"/>
      <c r="AL994" s="140"/>
      <c r="AM994" s="180"/>
      <c r="AN994" s="180"/>
      <c r="AO994" s="180"/>
      <c r="AP994" s="180"/>
      <c r="AQ994" s="140"/>
      <c r="AR994" s="46"/>
      <c r="AT994" s="140"/>
      <c r="AU994" s="180"/>
      <c r="AV994" s="180"/>
      <c r="AW994" s="180"/>
      <c r="AX994" s="180"/>
      <c r="AY994" s="140"/>
      <c r="AZ994" s="46"/>
    </row>
    <row r="995" spans="22:52" x14ac:dyDescent="0.25">
      <c r="V995" s="140"/>
      <c r="W995" s="180"/>
      <c r="X995" s="180"/>
      <c r="Y995" s="180"/>
      <c r="Z995" s="180"/>
      <c r="AA995" s="140"/>
      <c r="AB995" s="46"/>
      <c r="AD995" s="140"/>
      <c r="AE995" s="180"/>
      <c r="AF995" s="180"/>
      <c r="AG995" s="180"/>
      <c r="AH995" s="180"/>
      <c r="AI995" s="140"/>
      <c r="AJ995" s="46"/>
      <c r="AL995" s="140"/>
      <c r="AM995" s="180"/>
      <c r="AN995" s="180"/>
      <c r="AO995" s="180"/>
      <c r="AP995" s="180"/>
      <c r="AQ995" s="140"/>
      <c r="AR995" s="46"/>
      <c r="AT995" s="140"/>
      <c r="AU995" s="180"/>
      <c r="AV995" s="180"/>
      <c r="AW995" s="180"/>
      <c r="AX995" s="180"/>
      <c r="AY995" s="140"/>
      <c r="AZ995" s="46"/>
    </row>
    <row r="996" spans="22:52" x14ac:dyDescent="0.25">
      <c r="V996" s="140"/>
      <c r="W996" s="180"/>
      <c r="X996" s="180"/>
      <c r="Y996" s="180"/>
      <c r="Z996" s="180"/>
      <c r="AA996" s="140"/>
      <c r="AB996" s="46"/>
      <c r="AD996" s="140"/>
      <c r="AE996" s="180"/>
      <c r="AF996" s="180"/>
      <c r="AG996" s="180"/>
      <c r="AH996" s="180"/>
      <c r="AI996" s="140"/>
      <c r="AJ996" s="46"/>
      <c r="AL996" s="140"/>
      <c r="AM996" s="180"/>
      <c r="AN996" s="180"/>
      <c r="AO996" s="180"/>
      <c r="AP996" s="180"/>
      <c r="AQ996" s="140"/>
      <c r="AR996" s="46"/>
      <c r="AT996" s="140"/>
      <c r="AU996" s="180"/>
      <c r="AV996" s="180"/>
      <c r="AW996" s="180"/>
      <c r="AX996" s="180"/>
      <c r="AY996" s="140"/>
      <c r="AZ996" s="46"/>
    </row>
    <row r="997" spans="22:52" x14ac:dyDescent="0.25">
      <c r="V997" s="140"/>
      <c r="W997" s="180"/>
      <c r="X997" s="180"/>
      <c r="Y997" s="180"/>
      <c r="Z997" s="180"/>
      <c r="AA997" s="140"/>
      <c r="AB997" s="46"/>
      <c r="AD997" s="140"/>
      <c r="AE997" s="180"/>
      <c r="AF997" s="180"/>
      <c r="AG997" s="180"/>
      <c r="AH997" s="180"/>
      <c r="AI997" s="140"/>
      <c r="AJ997" s="46"/>
      <c r="AL997" s="140"/>
      <c r="AM997" s="180"/>
      <c r="AN997" s="180"/>
      <c r="AO997" s="180"/>
      <c r="AP997" s="180"/>
      <c r="AQ997" s="140"/>
      <c r="AR997" s="46"/>
      <c r="AT997" s="140"/>
      <c r="AU997" s="180"/>
      <c r="AV997" s="180"/>
      <c r="AW997" s="180"/>
      <c r="AX997" s="180"/>
      <c r="AY997" s="140"/>
      <c r="AZ997" s="46"/>
    </row>
    <row r="998" spans="22:52" x14ac:dyDescent="0.25">
      <c r="V998" s="140"/>
      <c r="W998" s="180"/>
      <c r="X998" s="180"/>
      <c r="Y998" s="180"/>
      <c r="Z998" s="180"/>
      <c r="AA998" s="140"/>
      <c r="AB998" s="46"/>
      <c r="AD998" s="140"/>
      <c r="AE998" s="180"/>
      <c r="AF998" s="180"/>
      <c r="AG998" s="180"/>
      <c r="AH998" s="180"/>
      <c r="AI998" s="140"/>
      <c r="AJ998" s="46"/>
      <c r="AL998" s="140"/>
      <c r="AM998" s="180"/>
      <c r="AN998" s="180"/>
      <c r="AO998" s="180"/>
      <c r="AP998" s="180"/>
      <c r="AQ998" s="140"/>
      <c r="AR998" s="46"/>
      <c r="AT998" s="140"/>
      <c r="AU998" s="180"/>
      <c r="AV998" s="180"/>
      <c r="AW998" s="180"/>
      <c r="AX998" s="180"/>
      <c r="AY998" s="140"/>
      <c r="AZ998" s="46"/>
    </row>
    <row r="999" spans="22:52" x14ac:dyDescent="0.25">
      <c r="V999" s="140"/>
      <c r="W999" s="180"/>
      <c r="X999" s="180"/>
      <c r="Y999" s="180"/>
      <c r="Z999" s="180"/>
      <c r="AA999" s="140"/>
      <c r="AB999" s="46"/>
      <c r="AD999" s="140"/>
      <c r="AE999" s="180"/>
      <c r="AF999" s="180"/>
      <c r="AG999" s="180"/>
      <c r="AH999" s="180"/>
      <c r="AI999" s="140"/>
      <c r="AJ999" s="46"/>
      <c r="AL999" s="140"/>
      <c r="AM999" s="180"/>
      <c r="AN999" s="180"/>
      <c r="AO999" s="180"/>
      <c r="AP999" s="180"/>
      <c r="AQ999" s="140"/>
      <c r="AR999" s="46"/>
      <c r="AT999" s="140"/>
      <c r="AU999" s="180"/>
      <c r="AV999" s="180"/>
      <c r="AW999" s="180"/>
      <c r="AX999" s="180"/>
      <c r="AY999" s="140"/>
      <c r="AZ999" s="46"/>
    </row>
    <row r="1000" spans="22:52" x14ac:dyDescent="0.25">
      <c r="V1000" s="140"/>
      <c r="W1000" s="180"/>
      <c r="X1000" s="180"/>
      <c r="Y1000" s="180"/>
      <c r="Z1000" s="180"/>
      <c r="AA1000" s="140"/>
      <c r="AB1000" s="46"/>
      <c r="AD1000" s="140"/>
      <c r="AE1000" s="180"/>
      <c r="AF1000" s="180"/>
      <c r="AG1000" s="180"/>
      <c r="AH1000" s="180"/>
      <c r="AI1000" s="140"/>
      <c r="AJ1000" s="46"/>
      <c r="AL1000" s="140"/>
      <c r="AM1000" s="180"/>
      <c r="AN1000" s="180"/>
      <c r="AO1000" s="180"/>
      <c r="AP1000" s="180"/>
      <c r="AQ1000" s="140"/>
      <c r="AR1000" s="46"/>
      <c r="AT1000" s="140"/>
      <c r="AU1000" s="180"/>
      <c r="AV1000" s="180"/>
      <c r="AW1000" s="180"/>
      <c r="AX1000" s="180"/>
      <c r="AY1000" s="140"/>
      <c r="AZ1000" s="46"/>
    </row>
    <row r="1001" spans="22:52" x14ac:dyDescent="0.25">
      <c r="V1001" s="140"/>
      <c r="W1001" s="180"/>
      <c r="X1001" s="180"/>
      <c r="Y1001" s="180"/>
      <c r="Z1001" s="180"/>
      <c r="AA1001" s="140"/>
      <c r="AB1001" s="46"/>
      <c r="AD1001" s="140"/>
      <c r="AE1001" s="180"/>
      <c r="AF1001" s="180"/>
      <c r="AG1001" s="180"/>
      <c r="AH1001" s="180"/>
      <c r="AI1001" s="140"/>
      <c r="AJ1001" s="46"/>
      <c r="AL1001" s="140"/>
      <c r="AM1001" s="180"/>
      <c r="AN1001" s="180"/>
      <c r="AO1001" s="180"/>
      <c r="AP1001" s="180"/>
      <c r="AQ1001" s="140"/>
      <c r="AR1001" s="46"/>
      <c r="AT1001" s="140"/>
      <c r="AU1001" s="180"/>
      <c r="AV1001" s="180"/>
      <c r="AW1001" s="180"/>
      <c r="AX1001" s="180"/>
      <c r="AY1001" s="140"/>
      <c r="AZ1001" s="46"/>
    </row>
    <row r="1002" spans="22:52" x14ac:dyDescent="0.25">
      <c r="V1002" s="140"/>
      <c r="W1002" s="180"/>
      <c r="X1002" s="180"/>
      <c r="Y1002" s="180"/>
      <c r="Z1002" s="180"/>
      <c r="AA1002" s="140"/>
      <c r="AB1002" s="46"/>
      <c r="AD1002" s="140"/>
      <c r="AE1002" s="180"/>
      <c r="AF1002" s="180"/>
      <c r="AG1002" s="180"/>
      <c r="AH1002" s="180"/>
      <c r="AI1002" s="140"/>
      <c r="AJ1002" s="46"/>
      <c r="AL1002" s="140"/>
      <c r="AM1002" s="180"/>
      <c r="AN1002" s="180"/>
      <c r="AO1002" s="180"/>
      <c r="AP1002" s="180"/>
      <c r="AQ1002" s="140"/>
      <c r="AR1002" s="46"/>
      <c r="AT1002" s="140"/>
      <c r="AU1002" s="180"/>
      <c r="AV1002" s="180"/>
      <c r="AW1002" s="180"/>
      <c r="AX1002" s="180"/>
      <c r="AY1002" s="140"/>
      <c r="AZ1002" s="46"/>
    </row>
    <row r="1003" spans="22:52" x14ac:dyDescent="0.25">
      <c r="V1003" s="140"/>
      <c r="W1003" s="180"/>
      <c r="X1003" s="180"/>
      <c r="Y1003" s="180"/>
      <c r="Z1003" s="180"/>
      <c r="AA1003" s="140"/>
      <c r="AB1003" s="46"/>
      <c r="AD1003" s="140"/>
      <c r="AE1003" s="180"/>
      <c r="AF1003" s="180"/>
      <c r="AG1003" s="180"/>
      <c r="AH1003" s="180"/>
      <c r="AI1003" s="140"/>
      <c r="AJ1003" s="46"/>
      <c r="AL1003" s="140"/>
      <c r="AM1003" s="180"/>
      <c r="AN1003" s="180"/>
      <c r="AO1003" s="180"/>
      <c r="AP1003" s="180"/>
      <c r="AQ1003" s="140"/>
      <c r="AR1003" s="46"/>
      <c r="AT1003" s="140"/>
      <c r="AU1003" s="180"/>
      <c r="AV1003" s="180"/>
      <c r="AW1003" s="180"/>
      <c r="AX1003" s="180"/>
      <c r="AY1003" s="140"/>
      <c r="AZ1003" s="46"/>
    </row>
    <row r="1004" spans="22:52" x14ac:dyDescent="0.25">
      <c r="V1004" s="140"/>
      <c r="W1004" s="180"/>
      <c r="X1004" s="180"/>
      <c r="Y1004" s="180"/>
      <c r="Z1004" s="180"/>
      <c r="AA1004" s="140"/>
      <c r="AB1004" s="46"/>
      <c r="AD1004" s="140"/>
      <c r="AE1004" s="180"/>
      <c r="AF1004" s="180"/>
      <c r="AG1004" s="180"/>
      <c r="AH1004" s="180"/>
      <c r="AI1004" s="140"/>
      <c r="AJ1004" s="46"/>
      <c r="AL1004" s="140"/>
      <c r="AM1004" s="180"/>
      <c r="AN1004" s="180"/>
      <c r="AO1004" s="180"/>
      <c r="AP1004" s="180"/>
      <c r="AQ1004" s="140"/>
      <c r="AR1004" s="46"/>
      <c r="AT1004" s="140"/>
      <c r="AU1004" s="180"/>
      <c r="AV1004" s="180"/>
      <c r="AW1004" s="180"/>
      <c r="AX1004" s="180"/>
      <c r="AY1004" s="140"/>
      <c r="AZ1004" s="46"/>
    </row>
    <row r="1005" spans="22:52" x14ac:dyDescent="0.25">
      <c r="V1005" s="140"/>
      <c r="W1005" s="180"/>
      <c r="X1005" s="180"/>
      <c r="Y1005" s="180"/>
      <c r="Z1005" s="180"/>
      <c r="AA1005" s="140"/>
      <c r="AB1005" s="46"/>
      <c r="AD1005" s="140"/>
      <c r="AE1005" s="180"/>
      <c r="AF1005" s="180"/>
      <c r="AG1005" s="180"/>
      <c r="AH1005" s="180"/>
      <c r="AI1005" s="140"/>
      <c r="AJ1005" s="46"/>
      <c r="AL1005" s="140"/>
      <c r="AM1005" s="180"/>
      <c r="AN1005" s="180"/>
      <c r="AO1005" s="180"/>
      <c r="AP1005" s="180"/>
      <c r="AQ1005" s="140"/>
      <c r="AR1005" s="46"/>
      <c r="AT1005" s="140"/>
      <c r="AU1005" s="180"/>
      <c r="AV1005" s="180"/>
      <c r="AW1005" s="180"/>
      <c r="AX1005" s="180"/>
      <c r="AY1005" s="140"/>
      <c r="AZ1005" s="46"/>
    </row>
    <row r="1006" spans="22:52" x14ac:dyDescent="0.25">
      <c r="V1006" s="140"/>
      <c r="W1006" s="180"/>
      <c r="X1006" s="180"/>
      <c r="Y1006" s="180"/>
      <c r="Z1006" s="180"/>
      <c r="AA1006" s="140"/>
      <c r="AB1006" s="46"/>
      <c r="AD1006" s="140"/>
      <c r="AE1006" s="180"/>
      <c r="AF1006" s="180"/>
      <c r="AG1006" s="180"/>
      <c r="AH1006" s="180"/>
      <c r="AI1006" s="140"/>
      <c r="AJ1006" s="46"/>
      <c r="AL1006" s="140"/>
      <c r="AM1006" s="180"/>
      <c r="AN1006" s="180"/>
      <c r="AO1006" s="180"/>
      <c r="AP1006" s="180"/>
      <c r="AQ1006" s="140"/>
      <c r="AR1006" s="46"/>
      <c r="AT1006" s="140"/>
      <c r="AU1006" s="180"/>
      <c r="AV1006" s="180"/>
      <c r="AW1006" s="180"/>
      <c r="AX1006" s="180"/>
      <c r="AY1006" s="140"/>
      <c r="AZ1006" s="46"/>
    </row>
    <row r="1007" spans="22:52" x14ac:dyDescent="0.25">
      <c r="V1007" s="140"/>
      <c r="W1007" s="180"/>
      <c r="X1007" s="180"/>
      <c r="Y1007" s="180"/>
      <c r="Z1007" s="180"/>
      <c r="AA1007" s="140"/>
      <c r="AB1007" s="46"/>
      <c r="AD1007" s="140"/>
      <c r="AE1007" s="180"/>
      <c r="AF1007" s="180"/>
      <c r="AG1007" s="180"/>
      <c r="AH1007" s="180"/>
      <c r="AI1007" s="140"/>
      <c r="AJ1007" s="46"/>
      <c r="AL1007" s="140"/>
      <c r="AM1007" s="180"/>
      <c r="AN1007" s="180"/>
      <c r="AO1007" s="180"/>
      <c r="AP1007" s="180"/>
      <c r="AQ1007" s="140"/>
      <c r="AR1007" s="46"/>
      <c r="AT1007" s="140"/>
      <c r="AU1007" s="180"/>
      <c r="AV1007" s="180"/>
      <c r="AW1007" s="180"/>
      <c r="AX1007" s="180"/>
      <c r="AY1007" s="140"/>
      <c r="AZ1007" s="46"/>
    </row>
    <row r="1008" spans="22:52" x14ac:dyDescent="0.25">
      <c r="V1008" s="140"/>
      <c r="W1008" s="180"/>
      <c r="X1008" s="180"/>
      <c r="Y1008" s="180"/>
      <c r="Z1008" s="180"/>
      <c r="AA1008" s="140"/>
      <c r="AB1008" s="46"/>
      <c r="AD1008" s="140"/>
      <c r="AE1008" s="180"/>
      <c r="AF1008" s="180"/>
      <c r="AG1008" s="180"/>
      <c r="AH1008" s="180"/>
      <c r="AI1008" s="140"/>
      <c r="AJ1008" s="46"/>
      <c r="AL1008" s="140"/>
      <c r="AM1008" s="180"/>
      <c r="AN1008" s="180"/>
      <c r="AO1008" s="180"/>
      <c r="AP1008" s="180"/>
      <c r="AQ1008" s="140"/>
      <c r="AR1008" s="46"/>
      <c r="AT1008" s="140"/>
      <c r="AU1008" s="180"/>
      <c r="AV1008" s="180"/>
      <c r="AW1008" s="180"/>
      <c r="AX1008" s="180"/>
      <c r="AY1008" s="140"/>
      <c r="AZ1008" s="46"/>
    </row>
    <row r="1009" spans="22:52" x14ac:dyDescent="0.25">
      <c r="V1009" s="140"/>
      <c r="W1009" s="180"/>
      <c r="X1009" s="180"/>
      <c r="Y1009" s="180"/>
      <c r="Z1009" s="180"/>
      <c r="AA1009" s="140"/>
      <c r="AB1009" s="46"/>
      <c r="AD1009" s="140"/>
      <c r="AE1009" s="180"/>
      <c r="AF1009" s="180"/>
      <c r="AG1009" s="180"/>
      <c r="AH1009" s="180"/>
      <c r="AI1009" s="140"/>
      <c r="AJ1009" s="46"/>
      <c r="AL1009" s="140"/>
      <c r="AM1009" s="180"/>
      <c r="AN1009" s="180"/>
      <c r="AO1009" s="180"/>
      <c r="AP1009" s="180"/>
      <c r="AQ1009" s="140"/>
      <c r="AR1009" s="46"/>
      <c r="AT1009" s="140"/>
      <c r="AU1009" s="180"/>
      <c r="AV1009" s="180"/>
      <c r="AW1009" s="180"/>
      <c r="AX1009" s="180"/>
      <c r="AY1009" s="140"/>
      <c r="AZ1009" s="46"/>
    </row>
    <row r="1010" spans="22:52" x14ac:dyDescent="0.25">
      <c r="V1010" s="140"/>
      <c r="W1010" s="180"/>
      <c r="X1010" s="180"/>
      <c r="Y1010" s="180"/>
      <c r="Z1010" s="180"/>
      <c r="AA1010" s="140"/>
      <c r="AB1010" s="46"/>
      <c r="AD1010" s="140"/>
      <c r="AE1010" s="180"/>
      <c r="AF1010" s="180"/>
      <c r="AG1010" s="180"/>
      <c r="AH1010" s="180"/>
      <c r="AI1010" s="140"/>
      <c r="AJ1010" s="46"/>
      <c r="AL1010" s="140"/>
      <c r="AM1010" s="180"/>
      <c r="AN1010" s="180"/>
      <c r="AO1010" s="180"/>
      <c r="AP1010" s="180"/>
      <c r="AQ1010" s="140"/>
      <c r="AR1010" s="46"/>
      <c r="AT1010" s="140"/>
      <c r="AU1010" s="180"/>
      <c r="AV1010" s="180"/>
      <c r="AW1010" s="180"/>
      <c r="AX1010" s="180"/>
      <c r="AY1010" s="140"/>
      <c r="AZ1010" s="46"/>
    </row>
    <row r="1011" spans="22:52" x14ac:dyDescent="0.25">
      <c r="V1011" s="140"/>
      <c r="W1011" s="180"/>
      <c r="X1011" s="180"/>
      <c r="Y1011" s="180"/>
      <c r="Z1011" s="180"/>
      <c r="AA1011" s="140"/>
      <c r="AB1011" s="46"/>
      <c r="AD1011" s="140"/>
      <c r="AE1011" s="180"/>
      <c r="AF1011" s="180"/>
      <c r="AG1011" s="180"/>
      <c r="AH1011" s="180"/>
      <c r="AI1011" s="140"/>
      <c r="AJ1011" s="46"/>
      <c r="AL1011" s="140"/>
      <c r="AM1011" s="180"/>
      <c r="AN1011" s="180"/>
      <c r="AO1011" s="180"/>
      <c r="AP1011" s="180"/>
      <c r="AQ1011" s="140"/>
      <c r="AR1011" s="46"/>
      <c r="AT1011" s="140"/>
      <c r="AU1011" s="180"/>
      <c r="AV1011" s="180"/>
      <c r="AW1011" s="180"/>
      <c r="AX1011" s="180"/>
      <c r="AY1011" s="140"/>
      <c r="AZ1011" s="46"/>
    </row>
    <row r="1012" spans="22:52" x14ac:dyDescent="0.25">
      <c r="V1012" s="140"/>
      <c r="W1012" s="180"/>
      <c r="X1012" s="180"/>
      <c r="Y1012" s="180"/>
      <c r="Z1012" s="180"/>
      <c r="AA1012" s="140"/>
      <c r="AB1012" s="46"/>
      <c r="AD1012" s="140"/>
      <c r="AE1012" s="180"/>
      <c r="AF1012" s="180"/>
      <c r="AG1012" s="180"/>
      <c r="AH1012" s="180"/>
      <c r="AI1012" s="140"/>
      <c r="AJ1012" s="46"/>
      <c r="AL1012" s="140"/>
      <c r="AM1012" s="180"/>
      <c r="AN1012" s="180"/>
      <c r="AO1012" s="180"/>
      <c r="AP1012" s="180"/>
      <c r="AQ1012" s="140"/>
      <c r="AR1012" s="46"/>
      <c r="AT1012" s="140"/>
      <c r="AU1012" s="180"/>
      <c r="AV1012" s="180"/>
      <c r="AW1012" s="180"/>
      <c r="AX1012" s="180"/>
      <c r="AY1012" s="140"/>
      <c r="AZ1012" s="46"/>
    </row>
    <row r="1013" spans="22:52" x14ac:dyDescent="0.25">
      <c r="V1013" s="140"/>
      <c r="W1013" s="180"/>
      <c r="X1013" s="180"/>
      <c r="Y1013" s="180"/>
      <c r="Z1013" s="180"/>
      <c r="AA1013" s="140"/>
      <c r="AB1013" s="46"/>
      <c r="AD1013" s="140"/>
      <c r="AE1013" s="180"/>
      <c r="AF1013" s="180"/>
      <c r="AG1013" s="180"/>
      <c r="AH1013" s="180"/>
      <c r="AI1013" s="140"/>
      <c r="AJ1013" s="46"/>
      <c r="AL1013" s="140"/>
      <c r="AM1013" s="180"/>
      <c r="AN1013" s="180"/>
      <c r="AO1013" s="180"/>
      <c r="AP1013" s="180"/>
      <c r="AQ1013" s="140"/>
      <c r="AR1013" s="46"/>
      <c r="AT1013" s="140"/>
      <c r="AU1013" s="180"/>
      <c r="AV1013" s="180"/>
      <c r="AW1013" s="180"/>
      <c r="AX1013" s="180"/>
      <c r="AY1013" s="140"/>
      <c r="AZ1013" s="46"/>
    </row>
    <row r="1014" spans="22:52" x14ac:dyDescent="0.25">
      <c r="V1014" s="140"/>
      <c r="W1014" s="180"/>
      <c r="X1014" s="180"/>
      <c r="Y1014" s="180"/>
      <c r="Z1014" s="180"/>
      <c r="AA1014" s="140"/>
      <c r="AB1014" s="46"/>
      <c r="AD1014" s="140"/>
      <c r="AE1014" s="180"/>
      <c r="AF1014" s="180"/>
      <c r="AG1014" s="180"/>
      <c r="AH1014" s="180"/>
      <c r="AI1014" s="140"/>
      <c r="AJ1014" s="46"/>
      <c r="AL1014" s="140"/>
      <c r="AM1014" s="180"/>
      <c r="AN1014" s="180"/>
      <c r="AO1014" s="180"/>
      <c r="AP1014" s="180"/>
      <c r="AQ1014" s="140"/>
      <c r="AR1014" s="46"/>
      <c r="AT1014" s="140"/>
      <c r="AU1014" s="180"/>
      <c r="AV1014" s="180"/>
      <c r="AW1014" s="180"/>
      <c r="AX1014" s="180"/>
      <c r="AY1014" s="140"/>
      <c r="AZ1014" s="46"/>
    </row>
    <row r="1015" spans="22:52" x14ac:dyDescent="0.25">
      <c r="V1015" s="140"/>
      <c r="W1015" s="180"/>
      <c r="X1015" s="180"/>
      <c r="Y1015" s="180"/>
      <c r="Z1015" s="180"/>
      <c r="AA1015" s="140"/>
      <c r="AB1015" s="46"/>
      <c r="AD1015" s="140"/>
      <c r="AE1015" s="180"/>
      <c r="AF1015" s="180"/>
      <c r="AG1015" s="180"/>
      <c r="AH1015" s="180"/>
      <c r="AI1015" s="140"/>
      <c r="AJ1015" s="46"/>
      <c r="AL1015" s="140"/>
      <c r="AM1015" s="180"/>
      <c r="AN1015" s="180"/>
      <c r="AO1015" s="180"/>
      <c r="AP1015" s="180"/>
      <c r="AQ1015" s="140"/>
      <c r="AR1015" s="46"/>
      <c r="AT1015" s="140"/>
      <c r="AU1015" s="180"/>
      <c r="AV1015" s="180"/>
      <c r="AW1015" s="180"/>
      <c r="AX1015" s="180"/>
      <c r="AY1015" s="140"/>
      <c r="AZ1015" s="46"/>
    </row>
    <row r="1016" spans="22:52" x14ac:dyDescent="0.25">
      <c r="V1016" s="140"/>
      <c r="W1016" s="180"/>
      <c r="X1016" s="180"/>
      <c r="Y1016" s="180"/>
      <c r="Z1016" s="180"/>
      <c r="AA1016" s="140"/>
      <c r="AB1016" s="46"/>
      <c r="AD1016" s="140"/>
      <c r="AE1016" s="180"/>
      <c r="AF1016" s="180"/>
      <c r="AG1016" s="180"/>
      <c r="AH1016" s="180"/>
      <c r="AI1016" s="140"/>
      <c r="AJ1016" s="46"/>
      <c r="AL1016" s="140"/>
      <c r="AM1016" s="180"/>
      <c r="AN1016" s="180"/>
      <c r="AO1016" s="180"/>
      <c r="AP1016" s="180"/>
      <c r="AQ1016" s="140"/>
      <c r="AR1016" s="46"/>
      <c r="AT1016" s="140"/>
      <c r="AU1016" s="180"/>
      <c r="AV1016" s="180"/>
      <c r="AW1016" s="180"/>
      <c r="AX1016" s="180"/>
      <c r="AY1016" s="140"/>
      <c r="AZ1016" s="46"/>
    </row>
    <row r="1017" spans="22:52" x14ac:dyDescent="0.25">
      <c r="V1017" s="140"/>
      <c r="W1017" s="180"/>
      <c r="X1017" s="180"/>
      <c r="Y1017" s="180"/>
      <c r="Z1017" s="180"/>
      <c r="AA1017" s="140"/>
      <c r="AB1017" s="46"/>
      <c r="AD1017" s="140"/>
      <c r="AE1017" s="180"/>
      <c r="AF1017" s="180"/>
      <c r="AG1017" s="180"/>
      <c r="AH1017" s="180"/>
      <c r="AI1017" s="140"/>
      <c r="AJ1017" s="46"/>
      <c r="AL1017" s="140"/>
      <c r="AM1017" s="180"/>
      <c r="AN1017" s="180"/>
      <c r="AO1017" s="180"/>
      <c r="AP1017" s="180"/>
      <c r="AQ1017" s="140"/>
      <c r="AR1017" s="46"/>
      <c r="AT1017" s="140"/>
      <c r="AU1017" s="180"/>
      <c r="AV1017" s="180"/>
      <c r="AW1017" s="180"/>
      <c r="AX1017" s="180"/>
      <c r="AY1017" s="140"/>
      <c r="AZ1017" s="46"/>
    </row>
    <row r="1018" spans="22:52" x14ac:dyDescent="0.25">
      <c r="V1018" s="140"/>
      <c r="W1018" s="180"/>
      <c r="X1018" s="180"/>
      <c r="Y1018" s="180"/>
      <c r="Z1018" s="180"/>
      <c r="AA1018" s="140"/>
      <c r="AB1018" s="46"/>
      <c r="AD1018" s="140"/>
      <c r="AE1018" s="180"/>
      <c r="AF1018" s="180"/>
      <c r="AG1018" s="180"/>
      <c r="AH1018" s="180"/>
      <c r="AI1018" s="140"/>
      <c r="AJ1018" s="46"/>
      <c r="AL1018" s="140"/>
      <c r="AM1018" s="180"/>
      <c r="AN1018" s="180"/>
      <c r="AO1018" s="180"/>
      <c r="AP1018" s="180"/>
      <c r="AQ1018" s="140"/>
      <c r="AR1018" s="46"/>
      <c r="AT1018" s="140"/>
      <c r="AU1018" s="180"/>
      <c r="AV1018" s="180"/>
      <c r="AW1018" s="180"/>
      <c r="AX1018" s="180"/>
      <c r="AY1018" s="140"/>
      <c r="AZ1018" s="46"/>
    </row>
    <row r="1019" spans="22:52" x14ac:dyDescent="0.25">
      <c r="V1019" s="140"/>
      <c r="W1019" s="180"/>
      <c r="X1019" s="180"/>
      <c r="Y1019" s="180"/>
      <c r="Z1019" s="180"/>
      <c r="AA1019" s="140"/>
      <c r="AB1019" s="46"/>
      <c r="AD1019" s="140"/>
      <c r="AE1019" s="180"/>
      <c r="AF1019" s="180"/>
      <c r="AG1019" s="180"/>
      <c r="AH1019" s="180"/>
      <c r="AI1019" s="140"/>
      <c r="AJ1019" s="46"/>
      <c r="AL1019" s="140"/>
      <c r="AM1019" s="180"/>
      <c r="AN1019" s="180"/>
      <c r="AO1019" s="180"/>
      <c r="AP1019" s="180"/>
      <c r="AQ1019" s="140"/>
      <c r="AR1019" s="46"/>
      <c r="AT1019" s="140"/>
      <c r="AU1019" s="180"/>
      <c r="AV1019" s="180"/>
      <c r="AW1019" s="180"/>
      <c r="AX1019" s="180"/>
      <c r="AY1019" s="140"/>
      <c r="AZ1019" s="46"/>
    </row>
    <row r="1020" spans="22:52" x14ac:dyDescent="0.25">
      <c r="V1020" s="140"/>
      <c r="W1020" s="180"/>
      <c r="X1020" s="180"/>
      <c r="Y1020" s="180"/>
      <c r="Z1020" s="180"/>
      <c r="AA1020" s="140"/>
      <c r="AB1020" s="46"/>
      <c r="AD1020" s="140"/>
      <c r="AE1020" s="180"/>
      <c r="AF1020" s="180"/>
      <c r="AG1020" s="180"/>
      <c r="AH1020" s="180"/>
      <c r="AI1020" s="140"/>
      <c r="AJ1020" s="46"/>
      <c r="AL1020" s="140"/>
      <c r="AM1020" s="180"/>
      <c r="AN1020" s="180"/>
      <c r="AO1020" s="180"/>
      <c r="AP1020" s="180"/>
      <c r="AQ1020" s="140"/>
      <c r="AR1020" s="46"/>
      <c r="AT1020" s="140"/>
      <c r="AU1020" s="180"/>
      <c r="AV1020" s="180"/>
      <c r="AW1020" s="180"/>
      <c r="AX1020" s="180"/>
      <c r="AY1020" s="140"/>
      <c r="AZ1020" s="46"/>
    </row>
    <row r="1021" spans="22:52" x14ac:dyDescent="0.25">
      <c r="V1021" s="140"/>
      <c r="W1021" s="180"/>
      <c r="X1021" s="180"/>
      <c r="Y1021" s="180"/>
      <c r="Z1021" s="180"/>
      <c r="AA1021" s="140"/>
      <c r="AB1021" s="46"/>
      <c r="AD1021" s="140"/>
      <c r="AE1021" s="180"/>
      <c r="AF1021" s="180"/>
      <c r="AG1021" s="180"/>
      <c r="AH1021" s="180"/>
      <c r="AI1021" s="140"/>
      <c r="AJ1021" s="46"/>
      <c r="AL1021" s="140"/>
      <c r="AM1021" s="180"/>
      <c r="AN1021" s="180"/>
      <c r="AO1021" s="180"/>
      <c r="AP1021" s="180"/>
      <c r="AQ1021" s="140"/>
      <c r="AR1021" s="46"/>
      <c r="AT1021" s="140"/>
      <c r="AU1021" s="180"/>
      <c r="AV1021" s="180"/>
      <c r="AW1021" s="180"/>
      <c r="AX1021" s="180"/>
      <c r="AY1021" s="140"/>
      <c r="AZ1021" s="46"/>
    </row>
    <row r="1022" spans="22:52" x14ac:dyDescent="0.25">
      <c r="V1022" s="140"/>
      <c r="W1022" s="180"/>
      <c r="X1022" s="180"/>
      <c r="Y1022" s="180"/>
      <c r="Z1022" s="180"/>
      <c r="AA1022" s="140"/>
      <c r="AB1022" s="46"/>
      <c r="AD1022" s="140"/>
      <c r="AE1022" s="180"/>
      <c r="AF1022" s="180"/>
      <c r="AG1022" s="180"/>
      <c r="AH1022" s="180"/>
      <c r="AI1022" s="140"/>
      <c r="AJ1022" s="46"/>
      <c r="AL1022" s="140"/>
      <c r="AM1022" s="180"/>
      <c r="AN1022" s="180"/>
      <c r="AO1022" s="180"/>
      <c r="AP1022" s="180"/>
      <c r="AQ1022" s="140"/>
      <c r="AR1022" s="46"/>
      <c r="AT1022" s="140"/>
      <c r="AU1022" s="180"/>
      <c r="AV1022" s="180"/>
      <c r="AW1022" s="180"/>
      <c r="AX1022" s="180"/>
      <c r="AY1022" s="140"/>
      <c r="AZ1022" s="46"/>
    </row>
    <row r="1023" spans="22:52" x14ac:dyDescent="0.25">
      <c r="V1023" s="140"/>
      <c r="W1023" s="180"/>
      <c r="X1023" s="180"/>
      <c r="Y1023" s="180"/>
      <c r="Z1023" s="180"/>
      <c r="AA1023" s="140"/>
      <c r="AB1023" s="46"/>
      <c r="AD1023" s="140"/>
      <c r="AE1023" s="180"/>
      <c r="AF1023" s="180"/>
      <c r="AG1023" s="180"/>
      <c r="AH1023" s="180"/>
      <c r="AI1023" s="140"/>
      <c r="AJ1023" s="46"/>
      <c r="AL1023" s="140"/>
      <c r="AM1023" s="180"/>
      <c r="AN1023" s="180"/>
      <c r="AO1023" s="180"/>
      <c r="AP1023" s="180"/>
      <c r="AQ1023" s="140"/>
      <c r="AR1023" s="46"/>
      <c r="AT1023" s="140"/>
      <c r="AU1023" s="180"/>
      <c r="AV1023" s="180"/>
      <c r="AW1023" s="180"/>
      <c r="AX1023" s="180"/>
      <c r="AY1023" s="140"/>
      <c r="AZ1023" s="46"/>
    </row>
    <row r="1024" spans="22:52" x14ac:dyDescent="0.25">
      <c r="V1024" s="140"/>
      <c r="W1024" s="180"/>
      <c r="X1024" s="180"/>
      <c r="Y1024" s="180"/>
      <c r="Z1024" s="180"/>
      <c r="AA1024" s="140"/>
      <c r="AB1024" s="46"/>
      <c r="AD1024" s="140"/>
      <c r="AE1024" s="180"/>
      <c r="AF1024" s="180"/>
      <c r="AG1024" s="180"/>
      <c r="AH1024" s="180"/>
      <c r="AI1024" s="140"/>
      <c r="AJ1024" s="46"/>
      <c r="AL1024" s="140"/>
      <c r="AM1024" s="180"/>
      <c r="AN1024" s="180"/>
      <c r="AO1024" s="180"/>
      <c r="AP1024" s="180"/>
      <c r="AQ1024" s="140"/>
      <c r="AR1024" s="46"/>
      <c r="AT1024" s="140"/>
      <c r="AU1024" s="180"/>
      <c r="AV1024" s="180"/>
      <c r="AW1024" s="180"/>
      <c r="AX1024" s="180"/>
      <c r="AY1024" s="140"/>
      <c r="AZ1024" s="46"/>
    </row>
    <row r="1025" spans="22:52" x14ac:dyDescent="0.25">
      <c r="V1025" s="140"/>
      <c r="W1025" s="180"/>
      <c r="X1025" s="180"/>
      <c r="Y1025" s="180"/>
      <c r="Z1025" s="180"/>
      <c r="AA1025" s="140"/>
      <c r="AB1025" s="46"/>
      <c r="AD1025" s="140"/>
      <c r="AE1025" s="180"/>
      <c r="AF1025" s="180"/>
      <c r="AG1025" s="180"/>
      <c r="AH1025" s="180"/>
      <c r="AI1025" s="140"/>
      <c r="AJ1025" s="46"/>
      <c r="AL1025" s="140"/>
      <c r="AM1025" s="180"/>
      <c r="AN1025" s="180"/>
      <c r="AO1025" s="180"/>
      <c r="AP1025" s="180"/>
      <c r="AQ1025" s="140"/>
      <c r="AR1025" s="46"/>
      <c r="AT1025" s="140"/>
      <c r="AU1025" s="180"/>
      <c r="AV1025" s="180"/>
      <c r="AW1025" s="180"/>
      <c r="AX1025" s="180"/>
      <c r="AY1025" s="140"/>
      <c r="AZ1025" s="46"/>
    </row>
    <row r="1026" spans="22:52" x14ac:dyDescent="0.25">
      <c r="V1026" s="140"/>
      <c r="W1026" s="180"/>
      <c r="X1026" s="180"/>
      <c r="Y1026" s="180"/>
      <c r="Z1026" s="180"/>
      <c r="AA1026" s="140"/>
      <c r="AB1026" s="46"/>
      <c r="AD1026" s="140"/>
      <c r="AE1026" s="180"/>
      <c r="AF1026" s="180"/>
      <c r="AG1026" s="180"/>
      <c r="AH1026" s="180"/>
      <c r="AI1026" s="140"/>
      <c r="AJ1026" s="46"/>
      <c r="AL1026" s="140"/>
      <c r="AM1026" s="180"/>
      <c r="AN1026" s="180"/>
      <c r="AO1026" s="180"/>
      <c r="AP1026" s="180"/>
      <c r="AQ1026" s="140"/>
      <c r="AR1026" s="46"/>
      <c r="AT1026" s="140"/>
      <c r="AU1026" s="180"/>
      <c r="AV1026" s="180"/>
      <c r="AW1026" s="180"/>
      <c r="AX1026" s="180"/>
      <c r="AY1026" s="140"/>
      <c r="AZ1026" s="46"/>
    </row>
    <row r="1027" spans="22:52" x14ac:dyDescent="0.25">
      <c r="V1027" s="140"/>
      <c r="W1027" s="180"/>
      <c r="X1027" s="180"/>
      <c r="Y1027" s="180"/>
      <c r="Z1027" s="180"/>
      <c r="AA1027" s="140"/>
      <c r="AB1027" s="46"/>
      <c r="AD1027" s="140"/>
      <c r="AE1027" s="180"/>
      <c r="AF1027" s="180"/>
      <c r="AG1027" s="180"/>
      <c r="AH1027" s="180"/>
      <c r="AI1027" s="140"/>
      <c r="AJ1027" s="46"/>
      <c r="AL1027" s="140"/>
      <c r="AM1027" s="180"/>
      <c r="AN1027" s="180"/>
      <c r="AO1027" s="180"/>
      <c r="AP1027" s="180"/>
      <c r="AQ1027" s="140"/>
      <c r="AR1027" s="46"/>
      <c r="AT1027" s="140"/>
      <c r="AU1027" s="180"/>
      <c r="AV1027" s="180"/>
      <c r="AW1027" s="180"/>
      <c r="AX1027" s="180"/>
      <c r="AY1027" s="140"/>
      <c r="AZ1027" s="46"/>
    </row>
    <row r="1028" spans="22:52" x14ac:dyDescent="0.25">
      <c r="V1028" s="140"/>
      <c r="W1028" s="180"/>
      <c r="X1028" s="180"/>
      <c r="Y1028" s="180"/>
      <c r="Z1028" s="180"/>
      <c r="AA1028" s="140"/>
      <c r="AB1028" s="46"/>
      <c r="AD1028" s="140"/>
      <c r="AE1028" s="180"/>
      <c r="AF1028" s="180"/>
      <c r="AG1028" s="180"/>
      <c r="AH1028" s="180"/>
      <c r="AI1028" s="140"/>
      <c r="AJ1028" s="46"/>
      <c r="AL1028" s="140"/>
      <c r="AM1028" s="180"/>
      <c r="AN1028" s="180"/>
      <c r="AO1028" s="180"/>
      <c r="AP1028" s="180"/>
      <c r="AQ1028" s="140"/>
      <c r="AR1028" s="46"/>
      <c r="AT1028" s="140"/>
      <c r="AU1028" s="180"/>
      <c r="AV1028" s="180"/>
      <c r="AW1028" s="180"/>
      <c r="AX1028" s="180"/>
      <c r="AY1028" s="140"/>
      <c r="AZ1028" s="46"/>
    </row>
    <row r="1029" spans="22:52" x14ac:dyDescent="0.25">
      <c r="V1029" s="140"/>
      <c r="W1029" s="180"/>
      <c r="X1029" s="180"/>
      <c r="Y1029" s="180"/>
      <c r="Z1029" s="180"/>
      <c r="AA1029" s="140"/>
      <c r="AB1029" s="46"/>
      <c r="AD1029" s="140"/>
      <c r="AE1029" s="180"/>
      <c r="AF1029" s="180"/>
      <c r="AG1029" s="180"/>
      <c r="AH1029" s="180"/>
      <c r="AI1029" s="140"/>
      <c r="AJ1029" s="46"/>
      <c r="AL1029" s="140"/>
      <c r="AM1029" s="180"/>
      <c r="AN1029" s="180"/>
      <c r="AO1029" s="180"/>
      <c r="AP1029" s="180"/>
      <c r="AQ1029" s="140"/>
      <c r="AR1029" s="46"/>
      <c r="AT1029" s="140"/>
      <c r="AU1029" s="180"/>
      <c r="AV1029" s="180"/>
      <c r="AW1029" s="180"/>
      <c r="AX1029" s="180"/>
      <c r="AY1029" s="140"/>
      <c r="AZ1029" s="46"/>
    </row>
    <row r="1030" spans="22:52" x14ac:dyDescent="0.25">
      <c r="V1030" s="140"/>
      <c r="W1030" s="180"/>
      <c r="X1030" s="180"/>
      <c r="Y1030" s="180"/>
      <c r="Z1030" s="180"/>
      <c r="AA1030" s="140"/>
      <c r="AB1030" s="46"/>
      <c r="AD1030" s="140"/>
      <c r="AE1030" s="180"/>
      <c r="AF1030" s="180"/>
      <c r="AG1030" s="180"/>
      <c r="AH1030" s="180"/>
      <c r="AI1030" s="140"/>
      <c r="AJ1030" s="46"/>
      <c r="AL1030" s="140"/>
      <c r="AM1030" s="180"/>
      <c r="AN1030" s="180"/>
      <c r="AO1030" s="180"/>
      <c r="AP1030" s="180"/>
      <c r="AQ1030" s="140"/>
      <c r="AR1030" s="46"/>
      <c r="AT1030" s="140"/>
      <c r="AU1030" s="180"/>
      <c r="AV1030" s="180"/>
      <c r="AW1030" s="180"/>
      <c r="AX1030" s="180"/>
      <c r="AY1030" s="140"/>
      <c r="AZ1030" s="46"/>
    </row>
    <row r="1031" spans="22:52" x14ac:dyDescent="0.25">
      <c r="V1031" s="140"/>
      <c r="W1031" s="180"/>
      <c r="X1031" s="180"/>
      <c r="Y1031" s="180"/>
      <c r="Z1031" s="180"/>
      <c r="AA1031" s="140"/>
      <c r="AB1031" s="46"/>
      <c r="AD1031" s="140"/>
      <c r="AE1031" s="180"/>
      <c r="AF1031" s="180"/>
      <c r="AG1031" s="180"/>
      <c r="AH1031" s="180"/>
      <c r="AI1031" s="140"/>
      <c r="AJ1031" s="46"/>
      <c r="AL1031" s="140"/>
      <c r="AM1031" s="180"/>
      <c r="AN1031" s="180"/>
      <c r="AO1031" s="180"/>
      <c r="AP1031" s="180"/>
      <c r="AQ1031" s="140"/>
      <c r="AR1031" s="46"/>
      <c r="AT1031" s="140"/>
      <c r="AU1031" s="180"/>
      <c r="AV1031" s="180"/>
      <c r="AW1031" s="180"/>
      <c r="AX1031" s="180"/>
      <c r="AY1031" s="140"/>
      <c r="AZ1031" s="46"/>
    </row>
    <row r="1032" spans="22:52" x14ac:dyDescent="0.25">
      <c r="V1032" s="140"/>
      <c r="W1032" s="180"/>
      <c r="X1032" s="180"/>
      <c r="Y1032" s="180"/>
      <c r="Z1032" s="180"/>
      <c r="AA1032" s="140"/>
      <c r="AB1032" s="46"/>
      <c r="AD1032" s="140"/>
      <c r="AE1032" s="180"/>
      <c r="AF1032" s="180"/>
      <c r="AG1032" s="180"/>
      <c r="AH1032" s="180"/>
      <c r="AI1032" s="140"/>
      <c r="AJ1032" s="46"/>
      <c r="AL1032" s="140"/>
      <c r="AM1032" s="180"/>
      <c r="AN1032" s="180"/>
      <c r="AO1032" s="180"/>
      <c r="AP1032" s="180"/>
      <c r="AQ1032" s="140"/>
      <c r="AR1032" s="46"/>
      <c r="AT1032" s="140"/>
      <c r="AU1032" s="180"/>
      <c r="AV1032" s="180"/>
      <c r="AW1032" s="180"/>
      <c r="AX1032" s="180"/>
      <c r="AY1032" s="140"/>
      <c r="AZ1032" s="46"/>
    </row>
    <row r="1033" spans="22:52" x14ac:dyDescent="0.25">
      <c r="V1033" s="140"/>
      <c r="W1033" s="180"/>
      <c r="X1033" s="180"/>
      <c r="Y1033" s="180"/>
      <c r="Z1033" s="180"/>
      <c r="AA1033" s="140"/>
      <c r="AB1033" s="46"/>
      <c r="AD1033" s="140"/>
      <c r="AE1033" s="180"/>
      <c r="AF1033" s="180"/>
      <c r="AG1033" s="180"/>
      <c r="AH1033" s="180"/>
      <c r="AI1033" s="140"/>
      <c r="AJ1033" s="46"/>
      <c r="AL1033" s="140"/>
      <c r="AM1033" s="180"/>
      <c r="AN1033" s="180"/>
      <c r="AO1033" s="180"/>
      <c r="AP1033" s="180"/>
      <c r="AQ1033" s="140"/>
      <c r="AR1033" s="46"/>
      <c r="AT1033" s="140"/>
      <c r="AU1033" s="180"/>
      <c r="AV1033" s="180"/>
      <c r="AW1033" s="180"/>
      <c r="AX1033" s="180"/>
      <c r="AY1033" s="140"/>
      <c r="AZ1033" s="46"/>
    </row>
    <row r="1034" spans="22:52" x14ac:dyDescent="0.25">
      <c r="V1034" s="140"/>
      <c r="W1034" s="180"/>
      <c r="X1034" s="180"/>
      <c r="Y1034" s="180"/>
      <c r="Z1034" s="180"/>
      <c r="AA1034" s="140"/>
      <c r="AB1034" s="46"/>
      <c r="AD1034" s="140"/>
      <c r="AE1034" s="180"/>
      <c r="AF1034" s="180"/>
      <c r="AG1034" s="180"/>
      <c r="AH1034" s="180"/>
      <c r="AI1034" s="140"/>
      <c r="AJ1034" s="46"/>
      <c r="AL1034" s="140"/>
      <c r="AM1034" s="180"/>
      <c r="AN1034" s="180"/>
      <c r="AO1034" s="180"/>
      <c r="AP1034" s="180"/>
      <c r="AQ1034" s="140"/>
      <c r="AR1034" s="46"/>
      <c r="AT1034" s="140"/>
      <c r="AU1034" s="180"/>
      <c r="AV1034" s="180"/>
      <c r="AW1034" s="180"/>
      <c r="AX1034" s="180"/>
      <c r="AY1034" s="140"/>
      <c r="AZ1034" s="46"/>
    </row>
    <row r="1035" spans="22:52" x14ac:dyDescent="0.25">
      <c r="V1035" s="140"/>
      <c r="W1035" s="180"/>
      <c r="X1035" s="180"/>
      <c r="Y1035" s="180"/>
      <c r="Z1035" s="180"/>
      <c r="AA1035" s="140"/>
      <c r="AB1035" s="46"/>
      <c r="AD1035" s="140"/>
      <c r="AE1035" s="180"/>
      <c r="AF1035" s="180"/>
      <c r="AG1035" s="180"/>
      <c r="AH1035" s="180"/>
      <c r="AI1035" s="140"/>
      <c r="AJ1035" s="46"/>
      <c r="AL1035" s="140"/>
      <c r="AM1035" s="180"/>
      <c r="AN1035" s="180"/>
      <c r="AO1035" s="180"/>
      <c r="AP1035" s="180"/>
      <c r="AQ1035" s="140"/>
      <c r="AR1035" s="46"/>
      <c r="AT1035" s="140"/>
      <c r="AU1035" s="180"/>
      <c r="AV1035" s="180"/>
      <c r="AW1035" s="180"/>
      <c r="AX1035" s="180"/>
      <c r="AY1035" s="140"/>
      <c r="AZ1035" s="46"/>
    </row>
    <row r="1036" spans="22:52" x14ac:dyDescent="0.25">
      <c r="V1036" s="140"/>
      <c r="W1036" s="180"/>
      <c r="X1036" s="180"/>
      <c r="Y1036" s="180"/>
      <c r="Z1036" s="180"/>
      <c r="AA1036" s="140"/>
      <c r="AB1036" s="46"/>
      <c r="AD1036" s="140"/>
      <c r="AE1036" s="180"/>
      <c r="AF1036" s="180"/>
      <c r="AG1036" s="180"/>
      <c r="AH1036" s="180"/>
      <c r="AI1036" s="140"/>
      <c r="AJ1036" s="46"/>
      <c r="AL1036" s="140"/>
      <c r="AM1036" s="180"/>
      <c r="AN1036" s="180"/>
      <c r="AO1036" s="180"/>
      <c r="AP1036" s="180"/>
      <c r="AQ1036" s="140"/>
      <c r="AR1036" s="46"/>
      <c r="AT1036" s="140"/>
      <c r="AU1036" s="180"/>
      <c r="AV1036" s="180"/>
      <c r="AW1036" s="180"/>
      <c r="AX1036" s="180"/>
      <c r="AY1036" s="140"/>
      <c r="AZ1036" s="46"/>
    </row>
    <row r="1037" spans="22:52" x14ac:dyDescent="0.25">
      <c r="V1037" s="140"/>
      <c r="W1037" s="180"/>
      <c r="X1037" s="180"/>
      <c r="Y1037" s="180"/>
      <c r="Z1037" s="180"/>
      <c r="AA1037" s="140"/>
      <c r="AB1037" s="46"/>
      <c r="AD1037" s="140"/>
      <c r="AE1037" s="180"/>
      <c r="AF1037" s="180"/>
      <c r="AG1037" s="180"/>
      <c r="AH1037" s="180"/>
      <c r="AI1037" s="140"/>
      <c r="AJ1037" s="46"/>
      <c r="AL1037" s="140"/>
      <c r="AM1037" s="180"/>
      <c r="AN1037" s="180"/>
      <c r="AO1037" s="180"/>
      <c r="AP1037" s="180"/>
      <c r="AQ1037" s="140"/>
      <c r="AR1037" s="46"/>
      <c r="AT1037" s="140"/>
      <c r="AU1037" s="180"/>
      <c r="AV1037" s="180"/>
      <c r="AW1037" s="180"/>
      <c r="AX1037" s="180"/>
      <c r="AY1037" s="140"/>
      <c r="AZ1037" s="46"/>
    </row>
    <row r="1038" spans="22:52" x14ac:dyDescent="0.25">
      <c r="V1038" s="140"/>
      <c r="W1038" s="180"/>
      <c r="X1038" s="180"/>
      <c r="Y1038" s="180"/>
      <c r="Z1038" s="180"/>
      <c r="AA1038" s="140"/>
      <c r="AB1038" s="46"/>
      <c r="AD1038" s="140"/>
      <c r="AE1038" s="180"/>
      <c r="AF1038" s="180"/>
      <c r="AG1038" s="180"/>
      <c r="AH1038" s="180"/>
      <c r="AI1038" s="140"/>
      <c r="AJ1038" s="46"/>
      <c r="AL1038" s="140"/>
      <c r="AM1038" s="180"/>
      <c r="AN1038" s="180"/>
      <c r="AO1038" s="180"/>
      <c r="AP1038" s="180"/>
      <c r="AQ1038" s="140"/>
      <c r="AR1038" s="46"/>
      <c r="AT1038" s="140"/>
      <c r="AU1038" s="180"/>
      <c r="AV1038" s="180"/>
      <c r="AW1038" s="180"/>
      <c r="AX1038" s="180"/>
      <c r="AY1038" s="140"/>
      <c r="AZ1038" s="46"/>
    </row>
    <row r="1039" spans="22:52" x14ac:dyDescent="0.25">
      <c r="V1039" s="140"/>
      <c r="W1039" s="180"/>
      <c r="X1039" s="180"/>
      <c r="Y1039" s="180"/>
      <c r="Z1039" s="180"/>
      <c r="AA1039" s="140"/>
      <c r="AB1039" s="46"/>
      <c r="AD1039" s="140"/>
      <c r="AE1039" s="180"/>
      <c r="AF1039" s="180"/>
      <c r="AG1039" s="180"/>
      <c r="AH1039" s="180"/>
      <c r="AI1039" s="140"/>
      <c r="AJ1039" s="46"/>
      <c r="AL1039" s="140"/>
      <c r="AM1039" s="180"/>
      <c r="AN1039" s="180"/>
      <c r="AO1039" s="180"/>
      <c r="AP1039" s="180"/>
      <c r="AQ1039" s="140"/>
      <c r="AR1039" s="46"/>
      <c r="AT1039" s="140"/>
      <c r="AU1039" s="180"/>
      <c r="AV1039" s="180"/>
      <c r="AW1039" s="180"/>
      <c r="AX1039" s="180"/>
      <c r="AY1039" s="140"/>
      <c r="AZ1039" s="46"/>
    </row>
    <row r="1040" spans="22:52" x14ac:dyDescent="0.25">
      <c r="V1040" s="140"/>
      <c r="W1040" s="180"/>
      <c r="X1040" s="180"/>
      <c r="Y1040" s="180"/>
      <c r="Z1040" s="180"/>
      <c r="AA1040" s="140"/>
      <c r="AB1040" s="46"/>
      <c r="AD1040" s="140"/>
      <c r="AE1040" s="180"/>
      <c r="AF1040" s="180"/>
      <c r="AG1040" s="180"/>
      <c r="AH1040" s="180"/>
      <c r="AI1040" s="140"/>
      <c r="AJ1040" s="46"/>
      <c r="AL1040" s="140"/>
      <c r="AM1040" s="180"/>
      <c r="AN1040" s="180"/>
      <c r="AO1040" s="180"/>
      <c r="AP1040" s="180"/>
      <c r="AQ1040" s="140"/>
      <c r="AR1040" s="46"/>
      <c r="AT1040" s="140"/>
      <c r="AU1040" s="180"/>
      <c r="AV1040" s="180"/>
      <c r="AW1040" s="180"/>
      <c r="AX1040" s="180"/>
      <c r="AY1040" s="140"/>
      <c r="AZ1040" s="46"/>
    </row>
    <row r="1041" spans="22:52" x14ac:dyDescent="0.25">
      <c r="V1041" s="140"/>
      <c r="W1041" s="180"/>
      <c r="X1041" s="180"/>
      <c r="Y1041" s="180"/>
      <c r="Z1041" s="180"/>
      <c r="AA1041" s="140"/>
      <c r="AB1041" s="46"/>
      <c r="AD1041" s="140"/>
      <c r="AE1041" s="180"/>
      <c r="AF1041" s="180"/>
      <c r="AG1041" s="180"/>
      <c r="AH1041" s="180"/>
      <c r="AI1041" s="140"/>
      <c r="AJ1041" s="46"/>
      <c r="AL1041" s="140"/>
      <c r="AM1041" s="180"/>
      <c r="AN1041" s="180"/>
      <c r="AO1041" s="180"/>
      <c r="AP1041" s="180"/>
      <c r="AQ1041" s="140"/>
      <c r="AR1041" s="46"/>
      <c r="AT1041" s="140"/>
      <c r="AU1041" s="180"/>
      <c r="AV1041" s="180"/>
      <c r="AW1041" s="180"/>
      <c r="AX1041" s="180"/>
      <c r="AY1041" s="140"/>
      <c r="AZ1041" s="46"/>
    </row>
    <row r="1042" spans="22:52" x14ac:dyDescent="0.25">
      <c r="V1042" s="140"/>
      <c r="W1042" s="180"/>
      <c r="X1042" s="180"/>
      <c r="Y1042" s="180"/>
      <c r="Z1042" s="180"/>
      <c r="AA1042" s="140"/>
      <c r="AB1042" s="46"/>
      <c r="AD1042" s="140"/>
      <c r="AE1042" s="180"/>
      <c r="AF1042" s="180"/>
      <c r="AG1042" s="180"/>
      <c r="AH1042" s="180"/>
      <c r="AI1042" s="140"/>
      <c r="AJ1042" s="46"/>
      <c r="AL1042" s="140"/>
      <c r="AM1042" s="180"/>
      <c r="AN1042" s="180"/>
      <c r="AO1042" s="180"/>
      <c r="AP1042" s="180"/>
      <c r="AQ1042" s="140"/>
      <c r="AR1042" s="46"/>
      <c r="AT1042" s="140"/>
      <c r="AU1042" s="180"/>
      <c r="AV1042" s="180"/>
      <c r="AW1042" s="180"/>
      <c r="AX1042" s="180"/>
      <c r="AY1042" s="140"/>
      <c r="AZ1042" s="46"/>
    </row>
    <row r="1043" spans="22:52" x14ac:dyDescent="0.25">
      <c r="V1043" s="140"/>
      <c r="W1043" s="180"/>
      <c r="X1043" s="180"/>
      <c r="Y1043" s="180"/>
      <c r="Z1043" s="180"/>
      <c r="AA1043" s="140"/>
      <c r="AB1043" s="46"/>
      <c r="AD1043" s="140"/>
      <c r="AE1043" s="180"/>
      <c r="AF1043" s="180"/>
      <c r="AG1043" s="180"/>
      <c r="AH1043" s="180"/>
      <c r="AI1043" s="140"/>
      <c r="AJ1043" s="46"/>
      <c r="AL1043" s="140"/>
      <c r="AM1043" s="180"/>
      <c r="AN1043" s="180"/>
      <c r="AO1043" s="180"/>
      <c r="AP1043" s="180"/>
      <c r="AQ1043" s="140"/>
      <c r="AR1043" s="46"/>
      <c r="AT1043" s="140"/>
      <c r="AU1043" s="180"/>
      <c r="AV1043" s="180"/>
      <c r="AW1043" s="180"/>
      <c r="AX1043" s="180"/>
      <c r="AY1043" s="140"/>
      <c r="AZ1043" s="46"/>
    </row>
    <row r="1044" spans="22:52" x14ac:dyDescent="0.25">
      <c r="V1044" s="140"/>
      <c r="W1044" s="180"/>
      <c r="X1044" s="180"/>
      <c r="Y1044" s="180"/>
      <c r="Z1044" s="180"/>
      <c r="AA1044" s="140"/>
      <c r="AB1044" s="46"/>
      <c r="AD1044" s="140"/>
      <c r="AE1044" s="180"/>
      <c r="AF1044" s="180"/>
      <c r="AG1044" s="180"/>
      <c r="AH1044" s="180"/>
      <c r="AI1044" s="140"/>
      <c r="AJ1044" s="46"/>
      <c r="AL1044" s="140"/>
      <c r="AM1044" s="180"/>
      <c r="AN1044" s="180"/>
      <c r="AO1044" s="180"/>
      <c r="AP1044" s="180"/>
      <c r="AQ1044" s="140"/>
      <c r="AR1044" s="46"/>
      <c r="AT1044" s="140"/>
      <c r="AU1044" s="180"/>
      <c r="AV1044" s="180"/>
      <c r="AW1044" s="180"/>
      <c r="AX1044" s="180"/>
      <c r="AY1044" s="140"/>
      <c r="AZ1044" s="46"/>
    </row>
    <row r="1045" spans="22:52" x14ac:dyDescent="0.25">
      <c r="V1045" s="140"/>
      <c r="W1045" s="180"/>
      <c r="X1045" s="180"/>
      <c r="Y1045" s="180"/>
      <c r="Z1045" s="180"/>
      <c r="AA1045" s="140"/>
      <c r="AB1045" s="46"/>
      <c r="AD1045" s="140"/>
      <c r="AE1045" s="180"/>
      <c r="AF1045" s="180"/>
      <c r="AG1045" s="180"/>
      <c r="AH1045" s="180"/>
      <c r="AI1045" s="140"/>
      <c r="AJ1045" s="46"/>
      <c r="AL1045" s="140"/>
      <c r="AM1045" s="180"/>
      <c r="AN1045" s="180"/>
      <c r="AO1045" s="180"/>
      <c r="AP1045" s="180"/>
      <c r="AQ1045" s="140"/>
      <c r="AR1045" s="46"/>
      <c r="AT1045" s="140"/>
      <c r="AU1045" s="180"/>
      <c r="AV1045" s="180"/>
      <c r="AW1045" s="180"/>
      <c r="AX1045" s="180"/>
      <c r="AY1045" s="140"/>
      <c r="AZ1045" s="46"/>
    </row>
    <row r="1046" spans="22:52" x14ac:dyDescent="0.25">
      <c r="V1046" s="140"/>
      <c r="W1046" s="180"/>
      <c r="X1046" s="180"/>
      <c r="Y1046" s="180"/>
      <c r="Z1046" s="180"/>
      <c r="AA1046" s="140"/>
      <c r="AB1046" s="46"/>
      <c r="AD1046" s="140"/>
      <c r="AE1046" s="180"/>
      <c r="AF1046" s="180"/>
      <c r="AG1046" s="180"/>
      <c r="AH1046" s="180"/>
      <c r="AI1046" s="140"/>
      <c r="AJ1046" s="46"/>
      <c r="AL1046" s="140"/>
      <c r="AM1046" s="180"/>
      <c r="AN1046" s="180"/>
      <c r="AO1046" s="180"/>
      <c r="AP1046" s="180"/>
      <c r="AQ1046" s="140"/>
      <c r="AR1046" s="46"/>
      <c r="AT1046" s="140"/>
      <c r="AU1046" s="180"/>
      <c r="AV1046" s="180"/>
      <c r="AW1046" s="180"/>
      <c r="AX1046" s="180"/>
      <c r="AY1046" s="140"/>
      <c r="AZ1046" s="46"/>
    </row>
    <row r="1047" spans="22:52" x14ac:dyDescent="0.25">
      <c r="V1047" s="140"/>
      <c r="W1047" s="180"/>
      <c r="X1047" s="180"/>
      <c r="Y1047" s="180"/>
      <c r="Z1047" s="180"/>
      <c r="AA1047" s="140"/>
      <c r="AB1047" s="46"/>
      <c r="AD1047" s="140"/>
      <c r="AE1047" s="180"/>
      <c r="AF1047" s="180"/>
      <c r="AG1047" s="180"/>
      <c r="AH1047" s="180"/>
      <c r="AI1047" s="140"/>
      <c r="AJ1047" s="46"/>
      <c r="AL1047" s="140"/>
      <c r="AM1047" s="180"/>
      <c r="AN1047" s="180"/>
      <c r="AO1047" s="180"/>
      <c r="AP1047" s="180"/>
      <c r="AQ1047" s="140"/>
      <c r="AR1047" s="46"/>
      <c r="AT1047" s="140"/>
      <c r="AU1047" s="180"/>
      <c r="AV1047" s="180"/>
      <c r="AW1047" s="180"/>
      <c r="AX1047" s="180"/>
      <c r="AY1047" s="140"/>
      <c r="AZ1047" s="46"/>
    </row>
    <row r="1048" spans="22:52" x14ac:dyDescent="0.25">
      <c r="V1048" s="140"/>
      <c r="W1048" s="180"/>
      <c r="X1048" s="180"/>
      <c r="Y1048" s="180"/>
      <c r="Z1048" s="180"/>
      <c r="AA1048" s="140"/>
      <c r="AB1048" s="46"/>
      <c r="AD1048" s="140"/>
      <c r="AE1048" s="180"/>
      <c r="AF1048" s="180"/>
      <c r="AG1048" s="180"/>
      <c r="AH1048" s="180"/>
      <c r="AI1048" s="140"/>
      <c r="AJ1048" s="46"/>
      <c r="AL1048" s="140"/>
      <c r="AM1048" s="180"/>
      <c r="AN1048" s="180"/>
      <c r="AO1048" s="180"/>
      <c r="AP1048" s="180"/>
      <c r="AQ1048" s="140"/>
      <c r="AR1048" s="46"/>
      <c r="AT1048" s="140"/>
      <c r="AU1048" s="180"/>
      <c r="AV1048" s="180"/>
      <c r="AW1048" s="180"/>
      <c r="AX1048" s="180"/>
      <c r="AY1048" s="140"/>
      <c r="AZ1048" s="46"/>
    </row>
    <row r="1049" spans="22:52" x14ac:dyDescent="0.25">
      <c r="V1049" s="140"/>
      <c r="W1049" s="180"/>
      <c r="X1049" s="180"/>
      <c r="Y1049" s="180"/>
      <c r="Z1049" s="180"/>
      <c r="AA1049" s="140"/>
      <c r="AB1049" s="46"/>
      <c r="AD1049" s="140"/>
      <c r="AE1049" s="180"/>
      <c r="AF1049" s="180"/>
      <c r="AG1049" s="180"/>
      <c r="AH1049" s="180"/>
      <c r="AI1049" s="140"/>
      <c r="AJ1049" s="46"/>
      <c r="AL1049" s="140"/>
      <c r="AM1049" s="180"/>
      <c r="AN1049" s="180"/>
      <c r="AO1049" s="180"/>
      <c r="AP1049" s="180"/>
      <c r="AQ1049" s="140"/>
      <c r="AR1049" s="46"/>
      <c r="AT1049" s="140"/>
      <c r="AU1049" s="180"/>
      <c r="AV1049" s="180"/>
      <c r="AW1049" s="180"/>
      <c r="AX1049" s="180"/>
      <c r="AY1049" s="140"/>
      <c r="AZ1049" s="46"/>
    </row>
    <row r="1050" spans="22:52" x14ac:dyDescent="0.25">
      <c r="V1050" s="140"/>
      <c r="W1050" s="180"/>
      <c r="X1050" s="180"/>
      <c r="Y1050" s="180"/>
      <c r="Z1050" s="180"/>
      <c r="AA1050" s="140"/>
      <c r="AB1050" s="46"/>
      <c r="AD1050" s="140"/>
      <c r="AE1050" s="180"/>
      <c r="AF1050" s="180"/>
      <c r="AG1050" s="180"/>
      <c r="AH1050" s="180"/>
      <c r="AI1050" s="140"/>
      <c r="AJ1050" s="46"/>
      <c r="AL1050" s="140"/>
      <c r="AM1050" s="180"/>
      <c r="AN1050" s="180"/>
      <c r="AO1050" s="180"/>
      <c r="AP1050" s="180"/>
      <c r="AQ1050" s="140"/>
      <c r="AR1050" s="46"/>
      <c r="AT1050" s="140"/>
      <c r="AU1050" s="180"/>
      <c r="AV1050" s="180"/>
      <c r="AW1050" s="180"/>
      <c r="AX1050" s="180"/>
      <c r="AY1050" s="140"/>
      <c r="AZ1050" s="46"/>
    </row>
    <row r="1051" spans="22:52" x14ac:dyDescent="0.25">
      <c r="V1051" s="140"/>
      <c r="W1051" s="180"/>
      <c r="X1051" s="180"/>
      <c r="Y1051" s="180"/>
      <c r="Z1051" s="180"/>
      <c r="AA1051" s="140"/>
      <c r="AB1051" s="46"/>
      <c r="AD1051" s="140"/>
      <c r="AE1051" s="180"/>
      <c r="AF1051" s="180"/>
      <c r="AG1051" s="180"/>
      <c r="AH1051" s="180"/>
      <c r="AI1051" s="140"/>
      <c r="AJ1051" s="46"/>
      <c r="AL1051" s="140"/>
      <c r="AM1051" s="180"/>
      <c r="AN1051" s="180"/>
      <c r="AO1051" s="180"/>
      <c r="AP1051" s="180"/>
      <c r="AQ1051" s="140"/>
      <c r="AR1051" s="46"/>
      <c r="AT1051" s="140"/>
      <c r="AU1051" s="180"/>
      <c r="AV1051" s="180"/>
      <c r="AW1051" s="180"/>
      <c r="AX1051" s="180"/>
      <c r="AY1051" s="140"/>
      <c r="AZ1051" s="46"/>
    </row>
    <row r="1052" spans="22:52" x14ac:dyDescent="0.25">
      <c r="V1052" s="140"/>
      <c r="W1052" s="180"/>
      <c r="X1052" s="180"/>
      <c r="Y1052" s="180"/>
      <c r="Z1052" s="180"/>
      <c r="AA1052" s="140"/>
      <c r="AB1052" s="46"/>
      <c r="AD1052" s="140"/>
      <c r="AE1052" s="180"/>
      <c r="AF1052" s="180"/>
      <c r="AG1052" s="180"/>
      <c r="AH1052" s="180"/>
      <c r="AI1052" s="140"/>
      <c r="AJ1052" s="46"/>
      <c r="AL1052" s="140"/>
      <c r="AM1052" s="180"/>
      <c r="AN1052" s="180"/>
      <c r="AO1052" s="180"/>
      <c r="AP1052" s="180"/>
      <c r="AQ1052" s="140"/>
      <c r="AR1052" s="46"/>
      <c r="AT1052" s="140"/>
      <c r="AU1052" s="180"/>
      <c r="AV1052" s="180"/>
      <c r="AW1052" s="180"/>
      <c r="AX1052" s="180"/>
      <c r="AY1052" s="140"/>
      <c r="AZ1052" s="46"/>
    </row>
    <row r="1053" spans="22:52" x14ac:dyDescent="0.25">
      <c r="V1053" s="140"/>
      <c r="W1053" s="180"/>
      <c r="X1053" s="180"/>
      <c r="Y1053" s="180"/>
      <c r="Z1053" s="180"/>
      <c r="AA1053" s="140"/>
      <c r="AB1053" s="46"/>
      <c r="AD1053" s="140"/>
      <c r="AE1053" s="180"/>
      <c r="AF1053" s="180"/>
      <c r="AG1053" s="180"/>
      <c r="AH1053" s="180"/>
      <c r="AI1053" s="140"/>
      <c r="AJ1053" s="46"/>
      <c r="AL1053" s="140"/>
      <c r="AM1053" s="180"/>
      <c r="AN1053" s="180"/>
      <c r="AO1053" s="180"/>
      <c r="AP1053" s="180"/>
      <c r="AQ1053" s="140"/>
      <c r="AR1053" s="46"/>
      <c r="AT1053" s="140"/>
      <c r="AU1053" s="180"/>
      <c r="AV1053" s="180"/>
      <c r="AW1053" s="180"/>
      <c r="AX1053" s="180"/>
      <c r="AY1053" s="140"/>
      <c r="AZ1053" s="46"/>
    </row>
    <row r="1054" spans="22:52" x14ac:dyDescent="0.25">
      <c r="V1054" s="140"/>
      <c r="W1054" s="180"/>
      <c r="X1054" s="180"/>
      <c r="Y1054" s="180"/>
      <c r="Z1054" s="180"/>
      <c r="AA1054" s="140"/>
      <c r="AB1054" s="46"/>
      <c r="AD1054" s="140"/>
      <c r="AE1054" s="180"/>
      <c r="AF1054" s="180"/>
      <c r="AG1054" s="180"/>
      <c r="AH1054" s="180"/>
      <c r="AI1054" s="140"/>
      <c r="AJ1054" s="46"/>
      <c r="AL1054" s="140"/>
      <c r="AM1054" s="180"/>
      <c r="AN1054" s="180"/>
      <c r="AO1054" s="180"/>
      <c r="AP1054" s="180"/>
      <c r="AQ1054" s="140"/>
      <c r="AR1054" s="46"/>
      <c r="AT1054" s="140"/>
      <c r="AU1054" s="180"/>
      <c r="AV1054" s="180"/>
      <c r="AW1054" s="180"/>
      <c r="AX1054" s="180"/>
      <c r="AY1054" s="140"/>
      <c r="AZ1054" s="46"/>
    </row>
    <row r="1055" spans="22:52" x14ac:dyDescent="0.25">
      <c r="V1055" s="140"/>
      <c r="W1055" s="180"/>
      <c r="X1055" s="180"/>
      <c r="Y1055" s="180"/>
      <c r="Z1055" s="180"/>
      <c r="AA1055" s="140"/>
      <c r="AB1055" s="46"/>
      <c r="AD1055" s="140"/>
      <c r="AE1055" s="180"/>
      <c r="AF1055" s="180"/>
      <c r="AG1055" s="180"/>
      <c r="AH1055" s="180"/>
      <c r="AI1055" s="140"/>
      <c r="AJ1055" s="46"/>
      <c r="AL1055" s="140"/>
      <c r="AM1055" s="180"/>
      <c r="AN1055" s="180"/>
      <c r="AO1055" s="180"/>
      <c r="AP1055" s="180"/>
      <c r="AQ1055" s="140"/>
      <c r="AR1055" s="46"/>
      <c r="AT1055" s="140"/>
      <c r="AU1055" s="180"/>
      <c r="AV1055" s="180"/>
      <c r="AW1055" s="180"/>
      <c r="AX1055" s="180"/>
      <c r="AY1055" s="140"/>
      <c r="AZ1055" s="46"/>
    </row>
    <row r="1056" spans="22:52" x14ac:dyDescent="0.25">
      <c r="V1056" s="140"/>
      <c r="W1056" s="180"/>
      <c r="X1056" s="180"/>
      <c r="Y1056" s="180"/>
      <c r="Z1056" s="180"/>
      <c r="AA1056" s="140"/>
      <c r="AB1056" s="46"/>
      <c r="AD1056" s="140"/>
      <c r="AE1056" s="180"/>
      <c r="AF1056" s="180"/>
      <c r="AG1056" s="180"/>
      <c r="AH1056" s="180"/>
      <c r="AI1056" s="140"/>
      <c r="AJ1056" s="46"/>
      <c r="AL1056" s="140"/>
      <c r="AM1056" s="180"/>
      <c r="AN1056" s="180"/>
      <c r="AO1056" s="180"/>
      <c r="AP1056" s="180"/>
      <c r="AQ1056" s="140"/>
      <c r="AR1056" s="46"/>
      <c r="AT1056" s="140"/>
      <c r="AU1056" s="180"/>
      <c r="AV1056" s="180"/>
      <c r="AW1056" s="180"/>
      <c r="AX1056" s="180"/>
      <c r="AY1056" s="140"/>
      <c r="AZ1056" s="46"/>
    </row>
    <row r="1057" spans="22:52" x14ac:dyDescent="0.25">
      <c r="V1057" s="140"/>
      <c r="W1057" s="180"/>
      <c r="X1057" s="180"/>
      <c r="Y1057" s="180"/>
      <c r="Z1057" s="180"/>
      <c r="AA1057" s="140"/>
      <c r="AB1057" s="46"/>
      <c r="AD1057" s="140"/>
      <c r="AE1057" s="180"/>
      <c r="AF1057" s="180"/>
      <c r="AG1057" s="180"/>
      <c r="AH1057" s="180"/>
      <c r="AI1057" s="140"/>
      <c r="AJ1057" s="46"/>
      <c r="AL1057" s="140"/>
      <c r="AM1057" s="180"/>
      <c r="AN1057" s="180"/>
      <c r="AO1057" s="180"/>
      <c r="AP1057" s="180"/>
      <c r="AQ1057" s="140"/>
      <c r="AR1057" s="46"/>
      <c r="AT1057" s="140"/>
      <c r="AU1057" s="180"/>
      <c r="AV1057" s="180"/>
      <c r="AW1057" s="180"/>
      <c r="AX1057" s="180"/>
      <c r="AY1057" s="140"/>
      <c r="AZ1057" s="46"/>
    </row>
    <row r="1058" spans="22:52" x14ac:dyDescent="0.25">
      <c r="V1058" s="140"/>
      <c r="W1058" s="180"/>
      <c r="X1058" s="180"/>
      <c r="Y1058" s="180"/>
      <c r="Z1058" s="180"/>
      <c r="AA1058" s="140"/>
      <c r="AB1058" s="46"/>
      <c r="AD1058" s="140"/>
      <c r="AE1058" s="180"/>
      <c r="AF1058" s="180"/>
      <c r="AG1058" s="180"/>
      <c r="AH1058" s="180"/>
      <c r="AI1058" s="140"/>
      <c r="AJ1058" s="46"/>
      <c r="AL1058" s="140"/>
      <c r="AM1058" s="180"/>
      <c r="AN1058" s="180"/>
      <c r="AO1058" s="180"/>
      <c r="AP1058" s="180"/>
      <c r="AQ1058" s="140"/>
      <c r="AR1058" s="46"/>
      <c r="AT1058" s="140"/>
      <c r="AU1058" s="180"/>
      <c r="AV1058" s="180"/>
      <c r="AW1058" s="180"/>
      <c r="AX1058" s="180"/>
      <c r="AY1058" s="140"/>
      <c r="AZ1058" s="46"/>
    </row>
    <row r="1059" spans="22:52" x14ac:dyDescent="0.25">
      <c r="V1059" s="140"/>
      <c r="W1059" s="180"/>
      <c r="X1059" s="180"/>
      <c r="Y1059" s="180"/>
      <c r="Z1059" s="180"/>
      <c r="AA1059" s="140"/>
      <c r="AB1059" s="46"/>
      <c r="AD1059" s="140"/>
      <c r="AE1059" s="180"/>
      <c r="AF1059" s="180"/>
      <c r="AG1059" s="180"/>
      <c r="AH1059" s="180"/>
      <c r="AI1059" s="140"/>
      <c r="AJ1059" s="46"/>
      <c r="AL1059" s="140"/>
      <c r="AM1059" s="180"/>
      <c r="AN1059" s="180"/>
      <c r="AO1059" s="180"/>
      <c r="AP1059" s="180"/>
      <c r="AQ1059" s="140"/>
      <c r="AR1059" s="46"/>
      <c r="AT1059" s="140"/>
      <c r="AU1059" s="180"/>
      <c r="AV1059" s="180"/>
      <c r="AW1059" s="180"/>
      <c r="AX1059" s="180"/>
      <c r="AY1059" s="140"/>
      <c r="AZ1059" s="46"/>
    </row>
    <row r="1060" spans="22:52" x14ac:dyDescent="0.25">
      <c r="V1060" s="140"/>
      <c r="W1060" s="180"/>
      <c r="X1060" s="180"/>
      <c r="Y1060" s="180"/>
      <c r="Z1060" s="180"/>
      <c r="AA1060" s="140"/>
      <c r="AB1060" s="46"/>
      <c r="AD1060" s="140"/>
      <c r="AE1060" s="180"/>
      <c r="AF1060" s="180"/>
      <c r="AG1060" s="180"/>
      <c r="AH1060" s="180"/>
      <c r="AI1060" s="140"/>
      <c r="AJ1060" s="46"/>
      <c r="AL1060" s="140"/>
      <c r="AM1060" s="180"/>
      <c r="AN1060" s="180"/>
      <c r="AO1060" s="180"/>
      <c r="AP1060" s="180"/>
      <c r="AQ1060" s="140"/>
      <c r="AR1060" s="46"/>
      <c r="AT1060" s="140"/>
      <c r="AU1060" s="180"/>
      <c r="AV1060" s="180"/>
      <c r="AW1060" s="180"/>
      <c r="AX1060" s="180"/>
      <c r="AY1060" s="140"/>
      <c r="AZ1060" s="46"/>
    </row>
    <row r="1061" spans="22:52" x14ac:dyDescent="0.25">
      <c r="V1061" s="140"/>
      <c r="W1061" s="180"/>
      <c r="X1061" s="180"/>
      <c r="Y1061" s="180"/>
      <c r="Z1061" s="180"/>
      <c r="AA1061" s="140"/>
      <c r="AB1061" s="46"/>
      <c r="AD1061" s="140"/>
      <c r="AE1061" s="180"/>
      <c r="AF1061" s="180"/>
      <c r="AG1061" s="180"/>
      <c r="AH1061" s="180"/>
      <c r="AI1061" s="140"/>
      <c r="AJ1061" s="46"/>
      <c r="AL1061" s="140"/>
      <c r="AM1061" s="180"/>
      <c r="AN1061" s="180"/>
      <c r="AO1061" s="180"/>
      <c r="AP1061" s="180"/>
      <c r="AQ1061" s="140"/>
      <c r="AR1061" s="46"/>
      <c r="AT1061" s="140"/>
      <c r="AU1061" s="180"/>
      <c r="AV1061" s="180"/>
      <c r="AW1061" s="180"/>
      <c r="AX1061" s="180"/>
      <c r="AY1061" s="140"/>
      <c r="AZ1061" s="46"/>
    </row>
    <row r="1062" spans="22:52" x14ac:dyDescent="0.25">
      <c r="V1062" s="140"/>
      <c r="W1062" s="180"/>
      <c r="X1062" s="180"/>
      <c r="Y1062" s="180"/>
      <c r="Z1062" s="180"/>
      <c r="AA1062" s="140"/>
      <c r="AB1062" s="46"/>
      <c r="AD1062" s="140"/>
      <c r="AE1062" s="180"/>
      <c r="AF1062" s="180"/>
      <c r="AG1062" s="180"/>
      <c r="AH1062" s="180"/>
      <c r="AI1062" s="140"/>
      <c r="AJ1062" s="46"/>
      <c r="AL1062" s="140"/>
      <c r="AM1062" s="180"/>
      <c r="AN1062" s="180"/>
      <c r="AO1062" s="180"/>
      <c r="AP1062" s="180"/>
      <c r="AQ1062" s="140"/>
      <c r="AR1062" s="46"/>
      <c r="AT1062" s="140"/>
      <c r="AU1062" s="180"/>
      <c r="AV1062" s="180"/>
      <c r="AW1062" s="180"/>
      <c r="AX1062" s="180"/>
      <c r="AY1062" s="140"/>
      <c r="AZ1062" s="46"/>
    </row>
    <row r="1063" spans="22:52" x14ac:dyDescent="0.25">
      <c r="V1063" s="140"/>
      <c r="W1063" s="180"/>
      <c r="X1063" s="180"/>
      <c r="Y1063" s="180"/>
      <c r="Z1063" s="180"/>
      <c r="AA1063" s="140"/>
      <c r="AB1063" s="46"/>
      <c r="AD1063" s="140"/>
      <c r="AE1063" s="180"/>
      <c r="AF1063" s="180"/>
      <c r="AG1063" s="180"/>
      <c r="AH1063" s="180"/>
      <c r="AI1063" s="140"/>
      <c r="AJ1063" s="46"/>
      <c r="AL1063" s="140"/>
      <c r="AM1063" s="180"/>
      <c r="AN1063" s="180"/>
      <c r="AO1063" s="180"/>
      <c r="AP1063" s="180"/>
      <c r="AQ1063" s="140"/>
      <c r="AR1063" s="46"/>
      <c r="AT1063" s="140"/>
      <c r="AU1063" s="180"/>
      <c r="AV1063" s="180"/>
      <c r="AW1063" s="180"/>
      <c r="AX1063" s="180"/>
      <c r="AY1063" s="140"/>
      <c r="AZ1063" s="46"/>
    </row>
    <row r="1064" spans="22:52" x14ac:dyDescent="0.25">
      <c r="V1064" s="140"/>
      <c r="W1064" s="180"/>
      <c r="X1064" s="180"/>
      <c r="Y1064" s="180"/>
      <c r="Z1064" s="180"/>
      <c r="AA1064" s="140"/>
      <c r="AB1064" s="46"/>
      <c r="AD1064" s="140"/>
      <c r="AE1064" s="180"/>
      <c r="AF1064" s="180"/>
      <c r="AG1064" s="180"/>
      <c r="AH1064" s="180"/>
      <c r="AI1064" s="140"/>
      <c r="AJ1064" s="46"/>
      <c r="AL1064" s="140"/>
      <c r="AM1064" s="180"/>
      <c r="AN1064" s="180"/>
      <c r="AO1064" s="180"/>
      <c r="AP1064" s="180"/>
      <c r="AQ1064" s="140"/>
      <c r="AR1064" s="46"/>
      <c r="AT1064" s="140"/>
      <c r="AU1064" s="180"/>
      <c r="AV1064" s="180"/>
      <c r="AW1064" s="180"/>
      <c r="AX1064" s="180"/>
      <c r="AY1064" s="140"/>
      <c r="AZ1064" s="46"/>
    </row>
    <row r="1065" spans="22:52" x14ac:dyDescent="0.25">
      <c r="V1065" s="140"/>
      <c r="W1065" s="180"/>
      <c r="X1065" s="180"/>
      <c r="Y1065" s="180"/>
      <c r="Z1065" s="180"/>
      <c r="AA1065" s="140"/>
      <c r="AB1065" s="46"/>
      <c r="AD1065" s="140"/>
      <c r="AE1065" s="180"/>
      <c r="AF1065" s="180"/>
      <c r="AG1065" s="180"/>
      <c r="AH1065" s="180"/>
      <c r="AI1065" s="140"/>
      <c r="AJ1065" s="46"/>
      <c r="AL1065" s="140"/>
      <c r="AM1065" s="180"/>
      <c r="AN1065" s="180"/>
      <c r="AO1065" s="180"/>
      <c r="AP1065" s="180"/>
      <c r="AQ1065" s="140"/>
      <c r="AR1065" s="46"/>
      <c r="AT1065" s="140"/>
      <c r="AU1065" s="180"/>
      <c r="AV1065" s="180"/>
      <c r="AW1065" s="180"/>
      <c r="AX1065" s="180"/>
      <c r="AY1065" s="140"/>
      <c r="AZ1065" s="46"/>
    </row>
    <row r="1066" spans="22:52" x14ac:dyDescent="0.25">
      <c r="V1066" s="140"/>
      <c r="W1066" s="180"/>
      <c r="X1066" s="180"/>
      <c r="Y1066" s="180"/>
      <c r="Z1066" s="180"/>
      <c r="AA1066" s="140"/>
      <c r="AB1066" s="46"/>
      <c r="AD1066" s="140"/>
      <c r="AE1066" s="180"/>
      <c r="AF1066" s="180"/>
      <c r="AG1066" s="180"/>
      <c r="AH1066" s="180"/>
      <c r="AI1066" s="140"/>
      <c r="AJ1066" s="46"/>
      <c r="AL1066" s="140"/>
      <c r="AM1066" s="180"/>
      <c r="AN1066" s="180"/>
      <c r="AO1066" s="180"/>
      <c r="AP1066" s="180"/>
      <c r="AQ1066" s="140"/>
      <c r="AR1066" s="46"/>
      <c r="AT1066" s="140"/>
      <c r="AU1066" s="180"/>
      <c r="AV1066" s="180"/>
      <c r="AW1066" s="180"/>
      <c r="AX1066" s="180"/>
      <c r="AY1066" s="140"/>
      <c r="AZ1066" s="46"/>
    </row>
    <row r="1067" spans="22:52" x14ac:dyDescent="0.25">
      <c r="V1067" s="140"/>
      <c r="W1067" s="180"/>
      <c r="X1067" s="180"/>
      <c r="Y1067" s="180"/>
      <c r="Z1067" s="180"/>
      <c r="AA1067" s="140"/>
      <c r="AB1067" s="46"/>
      <c r="AD1067" s="140"/>
      <c r="AE1067" s="180"/>
      <c r="AF1067" s="180"/>
      <c r="AG1067" s="180"/>
      <c r="AH1067" s="180"/>
      <c r="AI1067" s="140"/>
      <c r="AJ1067" s="46"/>
      <c r="AL1067" s="140"/>
      <c r="AM1067" s="180"/>
      <c r="AN1067" s="180"/>
      <c r="AO1067" s="180"/>
      <c r="AP1067" s="180"/>
      <c r="AQ1067" s="140"/>
      <c r="AR1067" s="46"/>
      <c r="AT1067" s="140"/>
      <c r="AU1067" s="180"/>
      <c r="AV1067" s="180"/>
      <c r="AW1067" s="180"/>
      <c r="AX1067" s="180"/>
      <c r="AY1067" s="140"/>
      <c r="AZ1067" s="46"/>
    </row>
    <row r="1068" spans="22:52" x14ac:dyDescent="0.25">
      <c r="V1068" s="140"/>
      <c r="W1068" s="180"/>
      <c r="X1068" s="180"/>
      <c r="Y1068" s="180"/>
      <c r="Z1068" s="180"/>
      <c r="AA1068" s="140"/>
      <c r="AB1068" s="46"/>
      <c r="AD1068" s="140"/>
      <c r="AE1068" s="180"/>
      <c r="AF1068" s="180"/>
      <c r="AG1068" s="180"/>
      <c r="AH1068" s="180"/>
      <c r="AI1068" s="140"/>
      <c r="AJ1068" s="46"/>
      <c r="AL1068" s="140"/>
      <c r="AM1068" s="180"/>
      <c r="AN1068" s="180"/>
      <c r="AO1068" s="180"/>
      <c r="AP1068" s="180"/>
      <c r="AQ1068" s="140"/>
      <c r="AR1068" s="46"/>
      <c r="AT1068" s="140"/>
      <c r="AU1068" s="180"/>
      <c r="AV1068" s="180"/>
      <c r="AW1068" s="180"/>
      <c r="AX1068" s="180"/>
      <c r="AY1068" s="140"/>
      <c r="AZ1068" s="46"/>
    </row>
    <row r="1069" spans="22:52" x14ac:dyDescent="0.25">
      <c r="V1069" s="140"/>
      <c r="W1069" s="180"/>
      <c r="X1069" s="180"/>
      <c r="Y1069" s="180"/>
      <c r="Z1069" s="180"/>
      <c r="AA1069" s="140"/>
      <c r="AB1069" s="46"/>
      <c r="AD1069" s="140"/>
      <c r="AE1069" s="180"/>
      <c r="AF1069" s="180"/>
      <c r="AG1069" s="180"/>
      <c r="AH1069" s="180"/>
      <c r="AI1069" s="140"/>
      <c r="AJ1069" s="46"/>
      <c r="AL1069" s="140"/>
      <c r="AM1069" s="180"/>
      <c r="AN1069" s="180"/>
      <c r="AO1069" s="180"/>
      <c r="AP1069" s="180"/>
      <c r="AQ1069" s="140"/>
      <c r="AR1069" s="46"/>
      <c r="AT1069" s="140"/>
      <c r="AU1069" s="180"/>
      <c r="AV1069" s="180"/>
      <c r="AW1069" s="180"/>
      <c r="AX1069" s="180"/>
      <c r="AY1069" s="140"/>
      <c r="AZ1069" s="46"/>
    </row>
    <row r="1070" spans="22:52" x14ac:dyDescent="0.25">
      <c r="V1070" s="140"/>
      <c r="W1070" s="180"/>
      <c r="X1070" s="180"/>
      <c r="Y1070" s="180"/>
      <c r="Z1070" s="180"/>
      <c r="AA1070" s="140"/>
      <c r="AB1070" s="46"/>
      <c r="AD1070" s="140"/>
      <c r="AE1070" s="180"/>
      <c r="AF1070" s="180"/>
      <c r="AG1070" s="180"/>
      <c r="AH1070" s="180"/>
      <c r="AI1070" s="140"/>
      <c r="AJ1070" s="46"/>
      <c r="AL1070" s="140"/>
      <c r="AM1070" s="180"/>
      <c r="AN1070" s="180"/>
      <c r="AO1070" s="180"/>
      <c r="AP1070" s="180"/>
      <c r="AQ1070" s="140"/>
      <c r="AR1070" s="46"/>
      <c r="AT1070" s="140"/>
      <c r="AU1070" s="180"/>
      <c r="AV1070" s="180"/>
      <c r="AW1070" s="180"/>
      <c r="AX1070" s="180"/>
      <c r="AY1070" s="140"/>
      <c r="AZ1070" s="46"/>
    </row>
    <row r="1071" spans="22:52" x14ac:dyDescent="0.25">
      <c r="V1071" s="140"/>
      <c r="W1071" s="180"/>
      <c r="X1071" s="180"/>
      <c r="Y1071" s="180"/>
      <c r="Z1071" s="180"/>
      <c r="AA1071" s="140"/>
      <c r="AB1071" s="46"/>
      <c r="AD1071" s="140"/>
      <c r="AE1071" s="180"/>
      <c r="AF1071" s="180"/>
      <c r="AG1071" s="180"/>
      <c r="AH1071" s="180"/>
      <c r="AI1071" s="140"/>
      <c r="AJ1071" s="46"/>
      <c r="AL1071" s="140"/>
      <c r="AM1071" s="180"/>
      <c r="AN1071" s="180"/>
      <c r="AO1071" s="180"/>
      <c r="AP1071" s="180"/>
      <c r="AQ1071" s="140"/>
      <c r="AR1071" s="46"/>
      <c r="AT1071" s="140"/>
      <c r="AU1071" s="180"/>
      <c r="AV1071" s="180"/>
      <c r="AW1071" s="180"/>
      <c r="AX1071" s="180"/>
      <c r="AY1071" s="140"/>
      <c r="AZ1071" s="46"/>
    </row>
    <row r="1072" spans="22:52" x14ac:dyDescent="0.25">
      <c r="V1072" s="140"/>
      <c r="W1072" s="180"/>
      <c r="X1072" s="180"/>
      <c r="Y1072" s="180"/>
      <c r="Z1072" s="180"/>
      <c r="AA1072" s="140"/>
      <c r="AB1072" s="46"/>
      <c r="AD1072" s="140"/>
      <c r="AE1072" s="180"/>
      <c r="AF1072" s="180"/>
      <c r="AG1072" s="180"/>
      <c r="AH1072" s="180"/>
      <c r="AI1072" s="140"/>
      <c r="AJ1072" s="46"/>
      <c r="AL1072" s="140"/>
      <c r="AM1072" s="180"/>
      <c r="AN1072" s="180"/>
      <c r="AO1072" s="180"/>
      <c r="AP1072" s="180"/>
      <c r="AQ1072" s="140"/>
      <c r="AR1072" s="46"/>
      <c r="AT1072" s="140"/>
      <c r="AU1072" s="180"/>
      <c r="AV1072" s="180"/>
      <c r="AW1072" s="180"/>
      <c r="AX1072" s="180"/>
      <c r="AY1072" s="140"/>
      <c r="AZ1072" s="46"/>
    </row>
    <row r="1073" spans="22:52" x14ac:dyDescent="0.25">
      <c r="V1073" s="140"/>
      <c r="W1073" s="180"/>
      <c r="X1073" s="180"/>
      <c r="Y1073" s="180"/>
      <c r="Z1073" s="180"/>
      <c r="AA1073" s="140"/>
      <c r="AB1073" s="46"/>
      <c r="AD1073" s="140"/>
      <c r="AE1073" s="180"/>
      <c r="AF1073" s="180"/>
      <c r="AG1073" s="180"/>
      <c r="AH1073" s="180"/>
      <c r="AI1073" s="140"/>
      <c r="AJ1073" s="46"/>
      <c r="AL1073" s="140"/>
      <c r="AM1073" s="180"/>
      <c r="AN1073" s="180"/>
      <c r="AO1073" s="180"/>
      <c r="AP1073" s="180"/>
      <c r="AQ1073" s="140"/>
      <c r="AR1073" s="46"/>
      <c r="AT1073" s="140"/>
      <c r="AU1073" s="180"/>
      <c r="AV1073" s="180"/>
      <c r="AW1073" s="180"/>
      <c r="AX1073" s="180"/>
      <c r="AY1073" s="140"/>
      <c r="AZ1073" s="46"/>
    </row>
    <row r="1074" spans="22:52" x14ac:dyDescent="0.25">
      <c r="V1074" s="140"/>
      <c r="W1074" s="180"/>
      <c r="X1074" s="180"/>
      <c r="Y1074" s="180"/>
      <c r="Z1074" s="180"/>
      <c r="AA1074" s="140"/>
      <c r="AB1074" s="46"/>
      <c r="AD1074" s="140"/>
      <c r="AE1074" s="180"/>
      <c r="AF1074" s="180"/>
      <c r="AG1074" s="180"/>
      <c r="AH1074" s="180"/>
      <c r="AI1074" s="140"/>
      <c r="AJ1074" s="46"/>
      <c r="AL1074" s="140"/>
      <c r="AM1074" s="180"/>
      <c r="AN1074" s="180"/>
      <c r="AO1074" s="180"/>
      <c r="AP1074" s="180"/>
      <c r="AQ1074" s="140"/>
      <c r="AR1074" s="46"/>
      <c r="AT1074" s="140"/>
      <c r="AU1074" s="180"/>
      <c r="AV1074" s="180"/>
      <c r="AW1074" s="180"/>
      <c r="AX1074" s="180"/>
      <c r="AY1074" s="140"/>
      <c r="AZ1074" s="46"/>
    </row>
    <row r="1075" spans="22:52" x14ac:dyDescent="0.25">
      <c r="V1075" s="140"/>
      <c r="W1075" s="180"/>
      <c r="X1075" s="180"/>
      <c r="Y1075" s="180"/>
      <c r="Z1075" s="180"/>
      <c r="AA1075" s="140"/>
      <c r="AB1075" s="46"/>
      <c r="AD1075" s="140"/>
      <c r="AE1075" s="180"/>
      <c r="AF1075" s="180"/>
      <c r="AG1075" s="180"/>
      <c r="AH1075" s="180"/>
      <c r="AI1075" s="140"/>
      <c r="AJ1075" s="46"/>
      <c r="AL1075" s="140"/>
      <c r="AM1075" s="180"/>
      <c r="AN1075" s="180"/>
      <c r="AO1075" s="180"/>
      <c r="AP1075" s="180"/>
      <c r="AQ1075" s="140"/>
      <c r="AR1075" s="46"/>
      <c r="AT1075" s="140"/>
      <c r="AU1075" s="180"/>
      <c r="AV1075" s="180"/>
      <c r="AW1075" s="180"/>
      <c r="AX1075" s="180"/>
      <c r="AY1075" s="140"/>
      <c r="AZ1075" s="46"/>
    </row>
    <row r="1076" spans="22:52" x14ac:dyDescent="0.25">
      <c r="V1076" s="140"/>
      <c r="W1076" s="180"/>
      <c r="X1076" s="180"/>
      <c r="Y1076" s="180"/>
      <c r="Z1076" s="180"/>
      <c r="AA1076" s="140"/>
      <c r="AB1076" s="46"/>
      <c r="AD1076" s="140"/>
      <c r="AE1076" s="180"/>
      <c r="AF1076" s="180"/>
      <c r="AG1076" s="180"/>
      <c r="AH1076" s="180"/>
      <c r="AI1076" s="140"/>
      <c r="AJ1076" s="46"/>
      <c r="AL1076" s="140"/>
      <c r="AM1076" s="180"/>
      <c r="AN1076" s="180"/>
      <c r="AO1076" s="180"/>
      <c r="AP1076" s="180"/>
      <c r="AQ1076" s="140"/>
      <c r="AR1076" s="46"/>
      <c r="AT1076" s="140"/>
      <c r="AU1076" s="180"/>
      <c r="AV1076" s="180"/>
      <c r="AW1076" s="180"/>
      <c r="AX1076" s="180"/>
      <c r="AY1076" s="140"/>
      <c r="AZ1076" s="46"/>
    </row>
    <row r="1077" spans="22:52" x14ac:dyDescent="0.25">
      <c r="V1077" s="140"/>
      <c r="W1077" s="180"/>
      <c r="X1077" s="180"/>
      <c r="Y1077" s="180"/>
      <c r="Z1077" s="180"/>
      <c r="AA1077" s="140"/>
      <c r="AB1077" s="46"/>
      <c r="AD1077" s="140"/>
      <c r="AE1077" s="180"/>
      <c r="AF1077" s="180"/>
      <c r="AG1077" s="180"/>
      <c r="AH1077" s="180"/>
      <c r="AI1077" s="140"/>
      <c r="AJ1077" s="46"/>
      <c r="AL1077" s="140"/>
      <c r="AM1077" s="180"/>
      <c r="AN1077" s="180"/>
      <c r="AO1077" s="180"/>
      <c r="AP1077" s="180"/>
      <c r="AQ1077" s="140"/>
      <c r="AR1077" s="46"/>
      <c r="AT1077" s="140"/>
      <c r="AU1077" s="180"/>
      <c r="AV1077" s="180"/>
      <c r="AW1077" s="180"/>
      <c r="AX1077" s="180"/>
      <c r="AY1077" s="140"/>
      <c r="AZ1077" s="46"/>
    </row>
    <row r="1078" spans="22:52" x14ac:dyDescent="0.25">
      <c r="V1078" s="140"/>
      <c r="W1078" s="180"/>
      <c r="X1078" s="180"/>
      <c r="Y1078" s="180"/>
      <c r="Z1078" s="180"/>
      <c r="AA1078" s="140"/>
      <c r="AB1078" s="46"/>
      <c r="AD1078" s="140"/>
      <c r="AE1078" s="180"/>
      <c r="AF1078" s="180"/>
      <c r="AG1078" s="180"/>
      <c r="AH1078" s="180"/>
      <c r="AI1078" s="140"/>
      <c r="AJ1078" s="46"/>
      <c r="AL1078" s="140"/>
      <c r="AM1078" s="180"/>
      <c r="AN1078" s="180"/>
      <c r="AO1078" s="180"/>
      <c r="AP1078" s="180"/>
      <c r="AQ1078" s="140"/>
      <c r="AR1078" s="46"/>
      <c r="AT1078" s="140"/>
      <c r="AU1078" s="180"/>
      <c r="AV1078" s="180"/>
      <c r="AW1078" s="180"/>
      <c r="AX1078" s="180"/>
      <c r="AY1078" s="140"/>
      <c r="AZ1078" s="46"/>
    </row>
    <row r="1079" spans="22:52" x14ac:dyDescent="0.25">
      <c r="V1079" s="140"/>
      <c r="W1079" s="180"/>
      <c r="X1079" s="180"/>
      <c r="Y1079" s="180"/>
      <c r="Z1079" s="180"/>
      <c r="AA1079" s="140"/>
      <c r="AB1079" s="46"/>
      <c r="AD1079" s="140"/>
      <c r="AE1079" s="180"/>
      <c r="AF1079" s="180"/>
      <c r="AG1079" s="180"/>
      <c r="AH1079" s="180"/>
      <c r="AI1079" s="140"/>
      <c r="AJ1079" s="46"/>
      <c r="AL1079" s="140"/>
      <c r="AM1079" s="180"/>
      <c r="AN1079" s="180"/>
      <c r="AO1079" s="180"/>
      <c r="AP1079" s="180"/>
      <c r="AQ1079" s="140"/>
      <c r="AR1079" s="46"/>
      <c r="AT1079" s="140"/>
      <c r="AU1079" s="180"/>
      <c r="AV1079" s="180"/>
      <c r="AW1079" s="180"/>
      <c r="AX1079" s="180"/>
      <c r="AY1079" s="140"/>
      <c r="AZ1079" s="46"/>
    </row>
    <row r="1080" spans="22:52" x14ac:dyDescent="0.25">
      <c r="V1080" s="140"/>
      <c r="W1080" s="180"/>
      <c r="X1080" s="180"/>
      <c r="Y1080" s="180"/>
      <c r="Z1080" s="180"/>
      <c r="AA1080" s="140"/>
      <c r="AB1080" s="46"/>
      <c r="AD1080" s="140"/>
      <c r="AE1080" s="180"/>
      <c r="AF1080" s="180"/>
      <c r="AG1080" s="180"/>
      <c r="AH1080" s="180"/>
      <c r="AI1080" s="140"/>
      <c r="AJ1080" s="46"/>
      <c r="AL1080" s="140"/>
      <c r="AM1080" s="180"/>
      <c r="AN1080" s="180"/>
      <c r="AO1080" s="180"/>
      <c r="AP1080" s="180"/>
      <c r="AQ1080" s="140"/>
      <c r="AR1080" s="46"/>
      <c r="AT1080" s="140"/>
      <c r="AU1080" s="180"/>
      <c r="AV1080" s="180"/>
      <c r="AW1080" s="180"/>
      <c r="AX1080" s="180"/>
      <c r="AY1080" s="140"/>
      <c r="AZ1080" s="46"/>
    </row>
    <row r="1081" spans="22:52" x14ac:dyDescent="0.25">
      <c r="V1081" s="140"/>
      <c r="W1081" s="180"/>
      <c r="X1081" s="180"/>
      <c r="Y1081" s="180"/>
      <c r="Z1081" s="180"/>
      <c r="AA1081" s="140"/>
      <c r="AB1081" s="46"/>
      <c r="AD1081" s="140"/>
      <c r="AE1081" s="180"/>
      <c r="AF1081" s="180"/>
      <c r="AG1081" s="180"/>
      <c r="AH1081" s="180"/>
      <c r="AI1081" s="140"/>
      <c r="AJ1081" s="46"/>
      <c r="AL1081" s="140"/>
      <c r="AM1081" s="180"/>
      <c r="AN1081" s="180"/>
      <c r="AO1081" s="180"/>
      <c r="AP1081" s="180"/>
      <c r="AQ1081" s="140"/>
      <c r="AR1081" s="46"/>
      <c r="AT1081" s="140"/>
      <c r="AU1081" s="180"/>
      <c r="AV1081" s="180"/>
      <c r="AW1081" s="180"/>
      <c r="AX1081" s="180"/>
      <c r="AY1081" s="140"/>
      <c r="AZ1081" s="46"/>
    </row>
    <row r="1082" spans="22:52" x14ac:dyDescent="0.25">
      <c r="V1082" s="140"/>
      <c r="W1082" s="180"/>
      <c r="X1082" s="180"/>
      <c r="Y1082" s="180"/>
      <c r="Z1082" s="180"/>
      <c r="AA1082" s="140"/>
      <c r="AB1082" s="46"/>
      <c r="AD1082" s="140"/>
      <c r="AE1082" s="180"/>
      <c r="AF1082" s="180"/>
      <c r="AG1082" s="180"/>
      <c r="AH1082" s="180"/>
      <c r="AI1082" s="140"/>
      <c r="AJ1082" s="46"/>
      <c r="AL1082" s="140"/>
      <c r="AM1082" s="180"/>
      <c r="AN1082" s="180"/>
      <c r="AO1082" s="180"/>
      <c r="AP1082" s="180"/>
      <c r="AQ1082" s="140"/>
      <c r="AR1082" s="46"/>
      <c r="AT1082" s="140"/>
      <c r="AU1082" s="180"/>
      <c r="AV1082" s="180"/>
      <c r="AW1082" s="180"/>
      <c r="AX1082" s="180"/>
      <c r="AY1082" s="140"/>
      <c r="AZ1082" s="46"/>
    </row>
    <row r="1083" spans="22:52" x14ac:dyDescent="0.25">
      <c r="V1083" s="140"/>
      <c r="W1083" s="180"/>
      <c r="X1083" s="180"/>
      <c r="Y1083" s="180"/>
      <c r="Z1083" s="180"/>
      <c r="AA1083" s="140"/>
      <c r="AB1083" s="46"/>
      <c r="AD1083" s="140"/>
      <c r="AE1083" s="180"/>
      <c r="AF1083" s="180"/>
      <c r="AG1083" s="180"/>
      <c r="AH1083" s="180"/>
      <c r="AI1083" s="140"/>
      <c r="AJ1083" s="46"/>
      <c r="AL1083" s="140"/>
      <c r="AM1083" s="180"/>
      <c r="AN1083" s="180"/>
      <c r="AO1083" s="180"/>
      <c r="AP1083" s="180"/>
      <c r="AQ1083" s="140"/>
      <c r="AR1083" s="46"/>
      <c r="AT1083" s="140"/>
      <c r="AU1083" s="180"/>
      <c r="AV1083" s="180"/>
      <c r="AW1083" s="180"/>
      <c r="AX1083" s="180"/>
      <c r="AY1083" s="140"/>
      <c r="AZ1083" s="46"/>
    </row>
    <row r="1084" spans="22:52" x14ac:dyDescent="0.25">
      <c r="V1084" s="140"/>
      <c r="W1084" s="180"/>
      <c r="X1084" s="180"/>
      <c r="Y1084" s="180"/>
      <c r="Z1084" s="180"/>
      <c r="AA1084" s="140"/>
      <c r="AB1084" s="46"/>
      <c r="AD1084" s="140"/>
      <c r="AE1084" s="180"/>
      <c r="AF1084" s="180"/>
      <c r="AG1084" s="180"/>
      <c r="AH1084" s="180"/>
      <c r="AI1084" s="140"/>
      <c r="AJ1084" s="46"/>
      <c r="AL1084" s="140"/>
      <c r="AM1084" s="180"/>
      <c r="AN1084" s="180"/>
      <c r="AO1084" s="180"/>
      <c r="AP1084" s="180"/>
      <c r="AQ1084" s="140"/>
      <c r="AR1084" s="46"/>
      <c r="AT1084" s="140"/>
      <c r="AU1084" s="180"/>
      <c r="AV1084" s="180"/>
      <c r="AW1084" s="180"/>
      <c r="AX1084" s="180"/>
      <c r="AY1084" s="140"/>
      <c r="AZ1084" s="46"/>
    </row>
    <row r="1085" spans="22:52" x14ac:dyDescent="0.25">
      <c r="V1085" s="140"/>
      <c r="W1085" s="180"/>
      <c r="X1085" s="180"/>
      <c r="Y1085" s="180"/>
      <c r="Z1085" s="180"/>
      <c r="AA1085" s="140"/>
      <c r="AB1085" s="46"/>
      <c r="AD1085" s="140"/>
      <c r="AE1085" s="180"/>
      <c r="AF1085" s="180"/>
      <c r="AG1085" s="180"/>
      <c r="AH1085" s="180"/>
      <c r="AI1085" s="140"/>
      <c r="AJ1085" s="46"/>
      <c r="AL1085" s="140"/>
      <c r="AM1085" s="180"/>
      <c r="AN1085" s="180"/>
      <c r="AO1085" s="180"/>
      <c r="AP1085" s="180"/>
      <c r="AQ1085" s="140"/>
      <c r="AR1085" s="46"/>
      <c r="AT1085" s="140"/>
      <c r="AU1085" s="180"/>
      <c r="AV1085" s="180"/>
      <c r="AW1085" s="180"/>
      <c r="AX1085" s="180"/>
      <c r="AY1085" s="140"/>
      <c r="AZ1085" s="46"/>
    </row>
    <row r="1086" spans="22:52" x14ac:dyDescent="0.25">
      <c r="V1086" s="140"/>
      <c r="W1086" s="180"/>
      <c r="X1086" s="180"/>
      <c r="Y1086" s="180"/>
      <c r="Z1086" s="180"/>
      <c r="AA1086" s="140"/>
      <c r="AB1086" s="46"/>
      <c r="AD1086" s="140"/>
      <c r="AE1086" s="180"/>
      <c r="AF1086" s="180"/>
      <c r="AG1086" s="180"/>
      <c r="AH1086" s="180"/>
      <c r="AI1086" s="140"/>
      <c r="AJ1086" s="46"/>
      <c r="AL1086" s="140"/>
      <c r="AM1086" s="180"/>
      <c r="AN1086" s="180"/>
      <c r="AO1086" s="180"/>
      <c r="AP1086" s="180"/>
      <c r="AQ1086" s="140"/>
      <c r="AR1086" s="46"/>
      <c r="AT1086" s="140"/>
      <c r="AU1086" s="180"/>
      <c r="AV1086" s="180"/>
      <c r="AW1086" s="180"/>
      <c r="AX1086" s="180"/>
      <c r="AY1086" s="140"/>
      <c r="AZ1086" s="46"/>
    </row>
    <row r="1087" spans="22:52" x14ac:dyDescent="0.25">
      <c r="V1087" s="140"/>
      <c r="W1087" s="180"/>
      <c r="X1087" s="180"/>
      <c r="Y1087" s="180"/>
      <c r="Z1087" s="180"/>
      <c r="AA1087" s="140"/>
      <c r="AB1087" s="46"/>
      <c r="AD1087" s="140"/>
      <c r="AE1087" s="180"/>
      <c r="AF1087" s="180"/>
      <c r="AG1087" s="180"/>
      <c r="AH1087" s="180"/>
      <c r="AI1087" s="140"/>
      <c r="AJ1087" s="46"/>
      <c r="AL1087" s="140"/>
      <c r="AM1087" s="180"/>
      <c r="AN1087" s="180"/>
      <c r="AO1087" s="180"/>
      <c r="AP1087" s="180"/>
      <c r="AQ1087" s="140"/>
      <c r="AR1087" s="46"/>
      <c r="AT1087" s="140"/>
      <c r="AU1087" s="180"/>
      <c r="AV1087" s="180"/>
      <c r="AW1087" s="180"/>
      <c r="AX1087" s="180"/>
      <c r="AY1087" s="140"/>
      <c r="AZ1087" s="46"/>
    </row>
    <row r="1088" spans="22:52" x14ac:dyDescent="0.25">
      <c r="V1088" s="140"/>
      <c r="W1088" s="180"/>
      <c r="X1088" s="180"/>
      <c r="Y1088" s="180"/>
      <c r="Z1088" s="180"/>
      <c r="AA1088" s="140"/>
      <c r="AB1088" s="46"/>
      <c r="AD1088" s="140"/>
      <c r="AE1088" s="180"/>
      <c r="AF1088" s="180"/>
      <c r="AG1088" s="180"/>
      <c r="AH1088" s="180"/>
      <c r="AI1088" s="140"/>
      <c r="AJ1088" s="46"/>
      <c r="AL1088" s="140"/>
      <c r="AM1088" s="180"/>
      <c r="AN1088" s="180"/>
      <c r="AO1088" s="180"/>
      <c r="AP1088" s="180"/>
      <c r="AQ1088" s="140"/>
      <c r="AR1088" s="46"/>
      <c r="AT1088" s="140"/>
      <c r="AU1088" s="180"/>
      <c r="AV1088" s="180"/>
      <c r="AW1088" s="180"/>
      <c r="AX1088" s="180"/>
      <c r="AY1088" s="140"/>
      <c r="AZ1088" s="46"/>
    </row>
    <row r="1089" spans="22:52" x14ac:dyDescent="0.25">
      <c r="V1089" s="140"/>
      <c r="W1089" s="180"/>
      <c r="X1089" s="180"/>
      <c r="Y1089" s="180"/>
      <c r="Z1089" s="180"/>
      <c r="AA1089" s="140"/>
      <c r="AB1089" s="46"/>
      <c r="AD1089" s="140"/>
      <c r="AE1089" s="180"/>
      <c r="AF1089" s="180"/>
      <c r="AG1089" s="180"/>
      <c r="AH1089" s="180"/>
      <c r="AI1089" s="140"/>
      <c r="AJ1089" s="46"/>
      <c r="AL1089" s="140"/>
      <c r="AM1089" s="180"/>
      <c r="AN1089" s="180"/>
      <c r="AO1089" s="180"/>
      <c r="AP1089" s="180"/>
      <c r="AQ1089" s="140"/>
      <c r="AR1089" s="46"/>
      <c r="AT1089" s="140"/>
      <c r="AU1089" s="180"/>
      <c r="AV1089" s="180"/>
      <c r="AW1089" s="180"/>
      <c r="AX1089" s="180"/>
      <c r="AY1089" s="140"/>
      <c r="AZ1089" s="46"/>
    </row>
    <row r="1090" spans="22:52" x14ac:dyDescent="0.25">
      <c r="V1090" s="140"/>
      <c r="W1090" s="180"/>
      <c r="X1090" s="180"/>
      <c r="Y1090" s="180"/>
      <c r="Z1090" s="180"/>
      <c r="AA1090" s="140"/>
      <c r="AB1090" s="46"/>
      <c r="AD1090" s="140"/>
      <c r="AE1090" s="180"/>
      <c r="AF1090" s="180"/>
      <c r="AG1090" s="180"/>
      <c r="AH1090" s="180"/>
      <c r="AI1090" s="140"/>
      <c r="AJ1090" s="46"/>
      <c r="AL1090" s="140"/>
      <c r="AM1090" s="180"/>
      <c r="AN1090" s="180"/>
      <c r="AO1090" s="180"/>
      <c r="AP1090" s="180"/>
      <c r="AQ1090" s="140"/>
      <c r="AR1090" s="46"/>
      <c r="AT1090" s="140"/>
      <c r="AU1090" s="180"/>
      <c r="AV1090" s="180"/>
      <c r="AW1090" s="180"/>
      <c r="AX1090" s="180"/>
      <c r="AY1090" s="140"/>
      <c r="AZ1090" s="46"/>
    </row>
    <row r="1091" spans="22:52" x14ac:dyDescent="0.25">
      <c r="V1091" s="140"/>
      <c r="W1091" s="180"/>
      <c r="X1091" s="180"/>
      <c r="Y1091" s="180"/>
      <c r="Z1091" s="180"/>
      <c r="AA1091" s="140"/>
      <c r="AB1091" s="46"/>
      <c r="AD1091" s="140"/>
      <c r="AE1091" s="180"/>
      <c r="AF1091" s="180"/>
      <c r="AG1091" s="180"/>
      <c r="AH1091" s="180"/>
      <c r="AI1091" s="140"/>
      <c r="AJ1091" s="46"/>
      <c r="AL1091" s="140"/>
      <c r="AM1091" s="180"/>
      <c r="AN1091" s="180"/>
      <c r="AO1091" s="180"/>
      <c r="AP1091" s="180"/>
      <c r="AQ1091" s="140"/>
      <c r="AR1091" s="46"/>
      <c r="AT1091" s="140"/>
      <c r="AU1091" s="180"/>
      <c r="AV1091" s="180"/>
      <c r="AW1091" s="180"/>
      <c r="AX1091" s="180"/>
      <c r="AY1091" s="140"/>
      <c r="AZ1091" s="46"/>
    </row>
    <row r="1092" spans="22:52" x14ac:dyDescent="0.25">
      <c r="V1092" s="140"/>
      <c r="W1092" s="180"/>
      <c r="X1092" s="180"/>
      <c r="Y1092" s="180"/>
      <c r="Z1092" s="180"/>
      <c r="AA1092" s="140"/>
      <c r="AB1092" s="46"/>
      <c r="AD1092" s="140"/>
      <c r="AE1092" s="180"/>
      <c r="AF1092" s="180"/>
      <c r="AG1092" s="180"/>
      <c r="AH1092" s="180"/>
      <c r="AI1092" s="140"/>
      <c r="AJ1092" s="46"/>
      <c r="AL1092" s="140"/>
      <c r="AM1092" s="180"/>
      <c r="AN1092" s="180"/>
      <c r="AO1092" s="180"/>
      <c r="AP1092" s="180"/>
      <c r="AQ1092" s="140"/>
      <c r="AR1092" s="46"/>
      <c r="AT1092" s="140"/>
      <c r="AU1092" s="180"/>
      <c r="AV1092" s="180"/>
      <c r="AW1092" s="180"/>
      <c r="AX1092" s="180"/>
      <c r="AY1092" s="140"/>
      <c r="AZ1092" s="46"/>
    </row>
    <row r="1093" spans="22:52" x14ac:dyDescent="0.25">
      <c r="V1093" s="140"/>
      <c r="W1093" s="180"/>
      <c r="X1093" s="180"/>
      <c r="Y1093" s="180"/>
      <c r="Z1093" s="180"/>
      <c r="AA1093" s="140"/>
      <c r="AB1093" s="46"/>
      <c r="AD1093" s="140"/>
      <c r="AE1093" s="180"/>
      <c r="AF1093" s="180"/>
      <c r="AG1093" s="180"/>
      <c r="AH1093" s="180"/>
      <c r="AI1093" s="140"/>
      <c r="AJ1093" s="46"/>
      <c r="AL1093" s="140"/>
      <c r="AM1093" s="180"/>
      <c r="AN1093" s="180"/>
      <c r="AO1093" s="180"/>
      <c r="AP1093" s="180"/>
      <c r="AQ1093" s="140"/>
      <c r="AR1093" s="46"/>
      <c r="AT1093" s="140"/>
      <c r="AU1093" s="180"/>
      <c r="AV1093" s="180"/>
      <c r="AW1093" s="180"/>
      <c r="AX1093" s="180"/>
      <c r="AY1093" s="140"/>
      <c r="AZ1093" s="46"/>
    </row>
    <row r="1094" spans="22:52" x14ac:dyDescent="0.25">
      <c r="V1094" s="140"/>
      <c r="W1094" s="180"/>
      <c r="X1094" s="180"/>
      <c r="Y1094" s="180"/>
      <c r="Z1094" s="180"/>
      <c r="AA1094" s="140"/>
      <c r="AB1094" s="46"/>
      <c r="AD1094" s="140"/>
      <c r="AE1094" s="180"/>
      <c r="AF1094" s="180"/>
      <c r="AG1094" s="180"/>
      <c r="AH1094" s="180"/>
      <c r="AI1094" s="140"/>
      <c r="AJ1094" s="46"/>
      <c r="AL1094" s="140"/>
      <c r="AM1094" s="180"/>
      <c r="AN1094" s="180"/>
      <c r="AO1094" s="180"/>
      <c r="AP1094" s="180"/>
      <c r="AQ1094" s="140"/>
      <c r="AR1094" s="46"/>
      <c r="AT1094" s="140"/>
      <c r="AU1094" s="180"/>
      <c r="AV1094" s="180"/>
      <c r="AW1094" s="180"/>
      <c r="AX1094" s="180"/>
      <c r="AY1094" s="140"/>
      <c r="AZ1094" s="46"/>
    </row>
    <row r="1095" spans="22:52" x14ac:dyDescent="0.25">
      <c r="V1095" s="140"/>
      <c r="W1095" s="180"/>
      <c r="X1095" s="180"/>
      <c r="Y1095" s="180"/>
      <c r="Z1095" s="180"/>
      <c r="AA1095" s="140"/>
      <c r="AB1095" s="46"/>
      <c r="AD1095" s="140"/>
      <c r="AE1095" s="180"/>
      <c r="AF1095" s="180"/>
      <c r="AG1095" s="180"/>
      <c r="AH1095" s="180"/>
      <c r="AI1095" s="140"/>
      <c r="AJ1095" s="46"/>
      <c r="AL1095" s="140"/>
      <c r="AM1095" s="180"/>
      <c r="AN1095" s="180"/>
      <c r="AO1095" s="180"/>
      <c r="AP1095" s="180"/>
      <c r="AQ1095" s="140"/>
      <c r="AR1095" s="46"/>
      <c r="AT1095" s="140"/>
      <c r="AU1095" s="180"/>
      <c r="AV1095" s="180"/>
      <c r="AW1095" s="180"/>
      <c r="AX1095" s="180"/>
      <c r="AY1095" s="140"/>
      <c r="AZ1095" s="46"/>
    </row>
    <row r="1096" spans="22:52" x14ac:dyDescent="0.25">
      <c r="V1096" s="140"/>
      <c r="W1096" s="180"/>
      <c r="X1096" s="180"/>
      <c r="Y1096" s="180"/>
      <c r="Z1096" s="180"/>
      <c r="AA1096" s="140"/>
      <c r="AB1096" s="46"/>
      <c r="AD1096" s="140"/>
      <c r="AE1096" s="180"/>
      <c r="AF1096" s="180"/>
      <c r="AG1096" s="180"/>
      <c r="AH1096" s="180"/>
      <c r="AI1096" s="140"/>
      <c r="AJ1096" s="46"/>
      <c r="AL1096" s="140"/>
      <c r="AM1096" s="180"/>
      <c r="AN1096" s="180"/>
      <c r="AO1096" s="180"/>
      <c r="AP1096" s="180"/>
      <c r="AQ1096" s="140"/>
      <c r="AR1096" s="46"/>
      <c r="AT1096" s="140"/>
      <c r="AU1096" s="180"/>
      <c r="AV1096" s="180"/>
      <c r="AW1096" s="180"/>
      <c r="AX1096" s="180"/>
      <c r="AY1096" s="140"/>
      <c r="AZ1096" s="46"/>
    </row>
    <row r="1097" spans="22:52" x14ac:dyDescent="0.25">
      <c r="V1097" s="140"/>
      <c r="W1097" s="180"/>
      <c r="X1097" s="180"/>
      <c r="Y1097" s="180"/>
      <c r="Z1097" s="180"/>
      <c r="AA1097" s="140"/>
      <c r="AB1097" s="46"/>
      <c r="AD1097" s="140"/>
      <c r="AE1097" s="180"/>
      <c r="AF1097" s="180"/>
      <c r="AG1097" s="180"/>
      <c r="AH1097" s="180"/>
      <c r="AI1097" s="140"/>
      <c r="AJ1097" s="46"/>
      <c r="AL1097" s="140"/>
      <c r="AM1097" s="180"/>
      <c r="AN1097" s="180"/>
      <c r="AO1097" s="180"/>
      <c r="AP1097" s="180"/>
      <c r="AQ1097" s="140"/>
      <c r="AR1097" s="46"/>
      <c r="AT1097" s="140"/>
      <c r="AU1097" s="180"/>
      <c r="AV1097" s="180"/>
      <c r="AW1097" s="180"/>
      <c r="AX1097" s="180"/>
      <c r="AY1097" s="140"/>
      <c r="AZ1097" s="46"/>
    </row>
    <row r="1098" spans="22:52" x14ac:dyDescent="0.25">
      <c r="V1098" s="140"/>
      <c r="W1098" s="180"/>
      <c r="X1098" s="180"/>
      <c r="Y1098" s="180"/>
      <c r="Z1098" s="180"/>
      <c r="AA1098" s="140"/>
      <c r="AB1098" s="46"/>
      <c r="AD1098" s="140"/>
      <c r="AE1098" s="180"/>
      <c r="AF1098" s="180"/>
      <c r="AG1098" s="180"/>
      <c r="AH1098" s="180"/>
      <c r="AI1098" s="140"/>
      <c r="AJ1098" s="46"/>
      <c r="AL1098" s="140"/>
      <c r="AM1098" s="180"/>
      <c r="AN1098" s="180"/>
      <c r="AO1098" s="180"/>
      <c r="AP1098" s="180"/>
      <c r="AQ1098" s="140"/>
      <c r="AR1098" s="46"/>
      <c r="AT1098" s="140"/>
      <c r="AU1098" s="180"/>
      <c r="AV1098" s="180"/>
      <c r="AW1098" s="180"/>
      <c r="AX1098" s="180"/>
      <c r="AY1098" s="140"/>
      <c r="AZ1098" s="46"/>
    </row>
    <row r="1099" spans="22:52" x14ac:dyDescent="0.25">
      <c r="V1099" s="140"/>
      <c r="W1099" s="180"/>
      <c r="X1099" s="180"/>
      <c r="Y1099" s="180"/>
      <c r="Z1099" s="180"/>
      <c r="AA1099" s="140"/>
      <c r="AB1099" s="46"/>
      <c r="AD1099" s="140"/>
      <c r="AE1099" s="180"/>
      <c r="AF1099" s="180"/>
      <c r="AG1099" s="180"/>
      <c r="AH1099" s="180"/>
      <c r="AI1099" s="140"/>
      <c r="AJ1099" s="46"/>
      <c r="AL1099" s="140"/>
      <c r="AM1099" s="180"/>
      <c r="AN1099" s="180"/>
      <c r="AO1099" s="180"/>
      <c r="AP1099" s="180"/>
      <c r="AQ1099" s="140"/>
      <c r="AR1099" s="46"/>
      <c r="AT1099" s="140"/>
      <c r="AU1099" s="180"/>
      <c r="AV1099" s="180"/>
      <c r="AW1099" s="180"/>
      <c r="AX1099" s="180"/>
      <c r="AY1099" s="140"/>
      <c r="AZ1099" s="46"/>
    </row>
    <row r="1100" spans="22:52" x14ac:dyDescent="0.25">
      <c r="V1100" s="140"/>
      <c r="W1100" s="180"/>
      <c r="X1100" s="180"/>
      <c r="Y1100" s="180"/>
      <c r="Z1100" s="180"/>
      <c r="AA1100" s="140"/>
      <c r="AB1100" s="46"/>
      <c r="AD1100" s="140"/>
      <c r="AE1100" s="180"/>
      <c r="AF1100" s="180"/>
      <c r="AG1100" s="180"/>
      <c r="AH1100" s="180"/>
      <c r="AI1100" s="140"/>
      <c r="AJ1100" s="46"/>
      <c r="AL1100" s="140"/>
      <c r="AM1100" s="180"/>
      <c r="AN1100" s="180"/>
      <c r="AO1100" s="180"/>
      <c r="AP1100" s="180"/>
      <c r="AQ1100" s="140"/>
      <c r="AR1100" s="46"/>
      <c r="AT1100" s="140"/>
      <c r="AU1100" s="180"/>
      <c r="AV1100" s="180"/>
      <c r="AW1100" s="180"/>
      <c r="AX1100" s="180"/>
      <c r="AY1100" s="140"/>
      <c r="AZ1100" s="46"/>
    </row>
    <row r="1101" spans="22:52" x14ac:dyDescent="0.25">
      <c r="V1101" s="140"/>
      <c r="W1101" s="180"/>
      <c r="X1101" s="180"/>
      <c r="Y1101" s="180"/>
      <c r="Z1101" s="180"/>
      <c r="AA1101" s="140"/>
      <c r="AB1101" s="46"/>
      <c r="AD1101" s="140"/>
      <c r="AE1101" s="180"/>
      <c r="AF1101" s="180"/>
      <c r="AG1101" s="180"/>
      <c r="AH1101" s="180"/>
      <c r="AI1101" s="140"/>
      <c r="AJ1101" s="46"/>
      <c r="AL1101" s="140"/>
      <c r="AM1101" s="180"/>
      <c r="AN1101" s="180"/>
      <c r="AO1101" s="180"/>
      <c r="AP1101" s="180"/>
      <c r="AQ1101" s="140"/>
      <c r="AR1101" s="46"/>
      <c r="AT1101" s="140"/>
      <c r="AU1101" s="180"/>
      <c r="AV1101" s="180"/>
      <c r="AW1101" s="180"/>
      <c r="AX1101" s="180"/>
      <c r="AY1101" s="140"/>
      <c r="AZ1101" s="46"/>
    </row>
    <row r="1102" spans="22:52" x14ac:dyDescent="0.25">
      <c r="V1102" s="140"/>
      <c r="W1102" s="180"/>
      <c r="X1102" s="180"/>
      <c r="Y1102" s="180"/>
      <c r="Z1102" s="180"/>
      <c r="AA1102" s="140"/>
      <c r="AB1102" s="46"/>
      <c r="AD1102" s="140"/>
      <c r="AE1102" s="180"/>
      <c r="AF1102" s="180"/>
      <c r="AG1102" s="180"/>
      <c r="AH1102" s="180"/>
      <c r="AI1102" s="140"/>
      <c r="AJ1102" s="46"/>
      <c r="AL1102" s="140"/>
      <c r="AM1102" s="180"/>
      <c r="AN1102" s="180"/>
      <c r="AO1102" s="180"/>
      <c r="AP1102" s="180"/>
      <c r="AQ1102" s="140"/>
      <c r="AR1102" s="46"/>
      <c r="AT1102" s="140"/>
      <c r="AU1102" s="180"/>
      <c r="AV1102" s="180"/>
      <c r="AW1102" s="180"/>
      <c r="AX1102" s="180"/>
      <c r="AY1102" s="140"/>
      <c r="AZ1102" s="46"/>
    </row>
    <row r="1103" spans="22:52" x14ac:dyDescent="0.25">
      <c r="V1103" s="140"/>
      <c r="W1103" s="180"/>
      <c r="X1103" s="180"/>
      <c r="Y1103" s="180"/>
      <c r="Z1103" s="180"/>
      <c r="AA1103" s="140"/>
      <c r="AB1103" s="46"/>
      <c r="AD1103" s="140"/>
      <c r="AE1103" s="180"/>
      <c r="AF1103" s="180"/>
      <c r="AG1103" s="180"/>
      <c r="AH1103" s="180"/>
      <c r="AI1103" s="140"/>
      <c r="AJ1103" s="46"/>
      <c r="AL1103" s="140"/>
      <c r="AM1103" s="180"/>
      <c r="AN1103" s="180"/>
      <c r="AO1103" s="180"/>
      <c r="AP1103" s="180"/>
      <c r="AQ1103" s="140"/>
      <c r="AR1103" s="46"/>
      <c r="AT1103" s="140"/>
      <c r="AU1103" s="180"/>
      <c r="AV1103" s="180"/>
      <c r="AW1103" s="180"/>
      <c r="AX1103" s="180"/>
      <c r="AY1103" s="140"/>
      <c r="AZ1103" s="46"/>
    </row>
    <row r="1104" spans="22:52" x14ac:dyDescent="0.25">
      <c r="V1104" s="140"/>
      <c r="W1104" s="180"/>
      <c r="X1104" s="180"/>
      <c r="Y1104" s="180"/>
      <c r="Z1104" s="180"/>
      <c r="AA1104" s="140"/>
      <c r="AB1104" s="46"/>
      <c r="AD1104" s="140"/>
      <c r="AE1104" s="180"/>
      <c r="AF1104" s="180"/>
      <c r="AG1104" s="180"/>
      <c r="AH1104" s="180"/>
      <c r="AI1104" s="140"/>
      <c r="AJ1104" s="46"/>
      <c r="AL1104" s="140"/>
      <c r="AM1104" s="180"/>
      <c r="AN1104" s="180"/>
      <c r="AO1104" s="180"/>
      <c r="AP1104" s="180"/>
      <c r="AQ1104" s="140"/>
      <c r="AR1104" s="46"/>
      <c r="AT1104" s="140"/>
      <c r="AU1104" s="180"/>
      <c r="AV1104" s="180"/>
      <c r="AW1104" s="180"/>
      <c r="AX1104" s="180"/>
      <c r="AY1104" s="140"/>
      <c r="AZ1104" s="46"/>
    </row>
    <row r="1105" spans="22:52" x14ac:dyDescent="0.25">
      <c r="V1105" s="140"/>
      <c r="W1105" s="180"/>
      <c r="X1105" s="180"/>
      <c r="Y1105" s="180"/>
      <c r="Z1105" s="180"/>
      <c r="AA1105" s="140"/>
      <c r="AB1105" s="46"/>
      <c r="AD1105" s="140"/>
      <c r="AE1105" s="180"/>
      <c r="AF1105" s="180"/>
      <c r="AG1105" s="180"/>
      <c r="AH1105" s="180"/>
      <c r="AI1105" s="140"/>
      <c r="AJ1105" s="46"/>
      <c r="AL1105" s="140"/>
      <c r="AM1105" s="180"/>
      <c r="AN1105" s="180"/>
      <c r="AO1105" s="180"/>
      <c r="AP1105" s="180"/>
      <c r="AQ1105" s="140"/>
      <c r="AR1105" s="46"/>
      <c r="AT1105" s="140"/>
      <c r="AU1105" s="180"/>
      <c r="AV1105" s="180"/>
      <c r="AW1105" s="180"/>
      <c r="AX1105" s="180"/>
      <c r="AY1105" s="140"/>
      <c r="AZ1105" s="46"/>
    </row>
    <row r="1106" spans="22:52" x14ac:dyDescent="0.25">
      <c r="V1106" s="140"/>
      <c r="W1106" s="180"/>
      <c r="X1106" s="180"/>
      <c r="Y1106" s="180"/>
      <c r="Z1106" s="180"/>
      <c r="AA1106" s="140"/>
      <c r="AB1106" s="46"/>
      <c r="AD1106" s="140"/>
      <c r="AE1106" s="180"/>
      <c r="AF1106" s="180"/>
      <c r="AG1106" s="180"/>
      <c r="AH1106" s="180"/>
      <c r="AI1106" s="140"/>
      <c r="AJ1106" s="46"/>
      <c r="AL1106" s="140"/>
      <c r="AM1106" s="180"/>
      <c r="AN1106" s="180"/>
      <c r="AO1106" s="180"/>
      <c r="AP1106" s="180"/>
      <c r="AQ1106" s="140"/>
      <c r="AR1106" s="46"/>
      <c r="AT1106" s="140"/>
      <c r="AU1106" s="180"/>
      <c r="AV1106" s="180"/>
      <c r="AW1106" s="180"/>
      <c r="AX1106" s="180"/>
      <c r="AY1106" s="140"/>
      <c r="AZ1106" s="46"/>
    </row>
    <row r="1107" spans="22:52" x14ac:dyDescent="0.25">
      <c r="V1107" s="140"/>
      <c r="W1107" s="180"/>
      <c r="X1107" s="180"/>
      <c r="Y1107" s="180"/>
      <c r="Z1107" s="180"/>
      <c r="AA1107" s="140"/>
      <c r="AB1107" s="46"/>
      <c r="AD1107" s="140"/>
      <c r="AE1107" s="180"/>
      <c r="AF1107" s="180"/>
      <c r="AG1107" s="180"/>
      <c r="AH1107" s="180"/>
      <c r="AI1107" s="140"/>
      <c r="AJ1107" s="46"/>
      <c r="AL1107" s="140"/>
      <c r="AM1107" s="180"/>
      <c r="AN1107" s="180"/>
      <c r="AO1107" s="180"/>
      <c r="AP1107" s="180"/>
      <c r="AQ1107" s="140"/>
      <c r="AR1107" s="46"/>
      <c r="AT1107" s="140"/>
      <c r="AU1107" s="180"/>
      <c r="AV1107" s="180"/>
      <c r="AW1107" s="180"/>
      <c r="AX1107" s="180"/>
      <c r="AY1107" s="140"/>
      <c r="AZ1107" s="46"/>
    </row>
    <row r="1108" spans="22:52" x14ac:dyDescent="0.25">
      <c r="V1108" s="140"/>
      <c r="W1108" s="180"/>
      <c r="X1108" s="180"/>
      <c r="Y1108" s="180"/>
      <c r="Z1108" s="180"/>
      <c r="AA1108" s="140"/>
      <c r="AB1108" s="46"/>
      <c r="AD1108" s="140"/>
      <c r="AE1108" s="180"/>
      <c r="AF1108" s="180"/>
      <c r="AG1108" s="180"/>
      <c r="AH1108" s="180"/>
      <c r="AI1108" s="140"/>
      <c r="AJ1108" s="46"/>
      <c r="AL1108" s="140"/>
      <c r="AM1108" s="180"/>
      <c r="AN1108" s="180"/>
      <c r="AO1108" s="180"/>
      <c r="AP1108" s="180"/>
      <c r="AQ1108" s="140"/>
      <c r="AR1108" s="46"/>
      <c r="AT1108" s="140"/>
      <c r="AU1108" s="180"/>
      <c r="AV1108" s="180"/>
      <c r="AW1108" s="180"/>
      <c r="AX1108" s="180"/>
      <c r="AY1108" s="140"/>
      <c r="AZ1108" s="46"/>
    </row>
    <row r="1109" spans="22:52" x14ac:dyDescent="0.25">
      <c r="V1109" s="140"/>
      <c r="W1109" s="180"/>
      <c r="X1109" s="180"/>
      <c r="Y1109" s="180"/>
      <c r="Z1109" s="180"/>
      <c r="AA1109" s="140"/>
      <c r="AB1109" s="46"/>
      <c r="AD1109" s="140"/>
      <c r="AE1109" s="180"/>
      <c r="AF1109" s="180"/>
      <c r="AG1109" s="180"/>
      <c r="AH1109" s="180"/>
      <c r="AI1109" s="140"/>
      <c r="AJ1109" s="46"/>
      <c r="AL1109" s="140"/>
      <c r="AM1109" s="180"/>
      <c r="AN1109" s="180"/>
      <c r="AO1109" s="180"/>
      <c r="AP1109" s="180"/>
      <c r="AQ1109" s="140"/>
      <c r="AR1109" s="46"/>
      <c r="AT1109" s="140"/>
      <c r="AU1109" s="180"/>
      <c r="AV1109" s="180"/>
      <c r="AW1109" s="180"/>
      <c r="AX1109" s="180"/>
      <c r="AY1109" s="140"/>
      <c r="AZ1109" s="46"/>
    </row>
    <row r="1110" spans="22:52" x14ac:dyDescent="0.25">
      <c r="V1110" s="140"/>
      <c r="W1110" s="180"/>
      <c r="X1110" s="180"/>
      <c r="Y1110" s="180"/>
      <c r="Z1110" s="180"/>
      <c r="AA1110" s="140"/>
      <c r="AB1110" s="46"/>
      <c r="AD1110" s="140"/>
      <c r="AE1110" s="180"/>
      <c r="AF1110" s="180"/>
      <c r="AG1110" s="180"/>
      <c r="AH1110" s="180"/>
      <c r="AI1110" s="140"/>
      <c r="AJ1110" s="46"/>
      <c r="AL1110" s="140"/>
      <c r="AM1110" s="180"/>
      <c r="AN1110" s="180"/>
      <c r="AO1110" s="180"/>
      <c r="AP1110" s="180"/>
      <c r="AQ1110" s="140"/>
      <c r="AR1110" s="46"/>
      <c r="AT1110" s="140"/>
      <c r="AU1110" s="180"/>
      <c r="AV1110" s="180"/>
      <c r="AW1110" s="180"/>
      <c r="AX1110" s="180"/>
      <c r="AY1110" s="140"/>
      <c r="AZ1110" s="46"/>
    </row>
    <row r="1111" spans="22:52" x14ac:dyDescent="0.25">
      <c r="V1111" s="140"/>
      <c r="W1111" s="180"/>
      <c r="X1111" s="180"/>
      <c r="Y1111" s="180"/>
      <c r="Z1111" s="180"/>
      <c r="AA1111" s="140"/>
      <c r="AB1111" s="46"/>
      <c r="AD1111" s="140"/>
      <c r="AE1111" s="180"/>
      <c r="AF1111" s="180"/>
      <c r="AG1111" s="180"/>
      <c r="AH1111" s="180"/>
      <c r="AI1111" s="140"/>
      <c r="AJ1111" s="46"/>
      <c r="AL1111" s="140"/>
      <c r="AM1111" s="180"/>
      <c r="AN1111" s="180"/>
      <c r="AO1111" s="180"/>
      <c r="AP1111" s="180"/>
      <c r="AQ1111" s="140"/>
      <c r="AR1111" s="46"/>
      <c r="AT1111" s="140"/>
      <c r="AU1111" s="180"/>
      <c r="AV1111" s="180"/>
      <c r="AW1111" s="180"/>
      <c r="AX1111" s="180"/>
      <c r="AY1111" s="140"/>
      <c r="AZ1111" s="46"/>
    </row>
    <row r="1112" spans="22:52" x14ac:dyDescent="0.25">
      <c r="V1112" s="140"/>
      <c r="W1112" s="180"/>
      <c r="X1112" s="180"/>
      <c r="Y1112" s="180"/>
      <c r="Z1112" s="180"/>
      <c r="AA1112" s="140"/>
      <c r="AB1112" s="46"/>
      <c r="AD1112" s="140"/>
      <c r="AE1112" s="180"/>
      <c r="AF1112" s="180"/>
      <c r="AG1112" s="180"/>
      <c r="AH1112" s="180"/>
      <c r="AI1112" s="140"/>
      <c r="AJ1112" s="46"/>
      <c r="AL1112" s="140"/>
      <c r="AM1112" s="180"/>
      <c r="AN1112" s="180"/>
      <c r="AO1112" s="180"/>
      <c r="AP1112" s="180"/>
      <c r="AQ1112" s="140"/>
      <c r="AR1112" s="46"/>
      <c r="AT1112" s="140"/>
      <c r="AU1112" s="180"/>
      <c r="AV1112" s="180"/>
      <c r="AW1112" s="180"/>
      <c r="AX1112" s="180"/>
      <c r="AY1112" s="140"/>
      <c r="AZ1112" s="46"/>
    </row>
    <row r="1113" spans="22:52" x14ac:dyDescent="0.25">
      <c r="V1113" s="140"/>
      <c r="W1113" s="180"/>
      <c r="X1113" s="180"/>
      <c r="Y1113" s="180"/>
      <c r="Z1113" s="180"/>
      <c r="AA1113" s="140"/>
      <c r="AB1113" s="46"/>
      <c r="AD1113" s="140"/>
      <c r="AE1113" s="180"/>
      <c r="AF1113" s="180"/>
      <c r="AG1113" s="180"/>
      <c r="AH1113" s="180"/>
      <c r="AI1113" s="140"/>
      <c r="AJ1113" s="46"/>
      <c r="AL1113" s="140"/>
      <c r="AM1113" s="180"/>
      <c r="AN1113" s="180"/>
      <c r="AO1113" s="180"/>
      <c r="AP1113" s="180"/>
      <c r="AQ1113" s="140"/>
      <c r="AR1113" s="46"/>
      <c r="AT1113" s="140"/>
      <c r="AU1113" s="180"/>
      <c r="AV1113" s="180"/>
      <c r="AW1113" s="180"/>
      <c r="AX1113" s="180"/>
      <c r="AY1113" s="140"/>
      <c r="AZ1113" s="46"/>
    </row>
    <row r="1114" spans="22:52" x14ac:dyDescent="0.25">
      <c r="V1114" s="140"/>
      <c r="W1114" s="180"/>
      <c r="X1114" s="180"/>
      <c r="Y1114" s="180"/>
      <c r="Z1114" s="180"/>
      <c r="AA1114" s="140"/>
      <c r="AB1114" s="46"/>
      <c r="AD1114" s="140"/>
      <c r="AE1114" s="180"/>
      <c r="AF1114" s="180"/>
      <c r="AG1114" s="180"/>
      <c r="AH1114" s="180"/>
      <c r="AI1114" s="140"/>
      <c r="AJ1114" s="46"/>
      <c r="AL1114" s="140"/>
      <c r="AM1114" s="180"/>
      <c r="AN1114" s="180"/>
      <c r="AO1114" s="180"/>
      <c r="AP1114" s="180"/>
      <c r="AQ1114" s="140"/>
      <c r="AR1114" s="46"/>
      <c r="AT1114" s="140"/>
      <c r="AU1114" s="180"/>
      <c r="AV1114" s="180"/>
      <c r="AW1114" s="180"/>
      <c r="AX1114" s="180"/>
      <c r="AY1114" s="140"/>
      <c r="AZ1114" s="46"/>
    </row>
    <row r="1115" spans="22:52" x14ac:dyDescent="0.25">
      <c r="V1115" s="140"/>
      <c r="W1115" s="180"/>
      <c r="X1115" s="180"/>
      <c r="Y1115" s="180"/>
      <c r="Z1115" s="180"/>
      <c r="AA1115" s="140"/>
      <c r="AB1115" s="46"/>
      <c r="AD1115" s="140"/>
      <c r="AE1115" s="180"/>
      <c r="AF1115" s="180"/>
      <c r="AG1115" s="180"/>
      <c r="AH1115" s="180"/>
      <c r="AI1115" s="140"/>
      <c r="AJ1115" s="46"/>
      <c r="AL1115" s="140"/>
      <c r="AM1115" s="180"/>
      <c r="AN1115" s="180"/>
      <c r="AO1115" s="180"/>
      <c r="AP1115" s="180"/>
      <c r="AQ1115" s="140"/>
      <c r="AR1115" s="46"/>
      <c r="AT1115" s="140"/>
      <c r="AU1115" s="180"/>
      <c r="AV1115" s="180"/>
      <c r="AW1115" s="180"/>
      <c r="AX1115" s="180"/>
      <c r="AY1115" s="140"/>
      <c r="AZ1115" s="46"/>
    </row>
    <row r="1116" spans="22:52" x14ac:dyDescent="0.25">
      <c r="V1116" s="140"/>
      <c r="W1116" s="180"/>
      <c r="X1116" s="180"/>
      <c r="Y1116" s="180"/>
      <c r="Z1116" s="180"/>
      <c r="AA1116" s="140"/>
      <c r="AB1116" s="46"/>
      <c r="AD1116" s="140"/>
      <c r="AE1116" s="180"/>
      <c r="AF1116" s="180"/>
      <c r="AG1116" s="180"/>
      <c r="AH1116" s="180"/>
      <c r="AI1116" s="140"/>
      <c r="AJ1116" s="46"/>
      <c r="AL1116" s="140"/>
      <c r="AM1116" s="180"/>
      <c r="AN1116" s="180"/>
      <c r="AO1116" s="180"/>
      <c r="AP1116" s="180"/>
      <c r="AQ1116" s="140"/>
      <c r="AR1116" s="46"/>
      <c r="AT1116" s="140"/>
      <c r="AU1116" s="180"/>
      <c r="AV1116" s="180"/>
      <c r="AW1116" s="180"/>
      <c r="AX1116" s="180"/>
      <c r="AY1116" s="140"/>
      <c r="AZ1116" s="46"/>
    </row>
    <row r="1117" spans="22:52" x14ac:dyDescent="0.25">
      <c r="V1117" s="140"/>
      <c r="W1117" s="180"/>
      <c r="X1117" s="180"/>
      <c r="Y1117" s="180"/>
      <c r="Z1117" s="180"/>
      <c r="AA1117" s="140"/>
      <c r="AB1117" s="46"/>
      <c r="AD1117" s="140"/>
      <c r="AE1117" s="180"/>
      <c r="AF1117" s="180"/>
      <c r="AG1117" s="180"/>
      <c r="AH1117" s="180"/>
      <c r="AI1117" s="140"/>
      <c r="AJ1117" s="46"/>
      <c r="AL1117" s="140"/>
      <c r="AM1117" s="180"/>
      <c r="AN1117" s="180"/>
      <c r="AO1117" s="180"/>
      <c r="AP1117" s="180"/>
      <c r="AQ1117" s="140"/>
      <c r="AR1117" s="46"/>
      <c r="AT1117" s="140"/>
      <c r="AU1117" s="180"/>
      <c r="AV1117" s="180"/>
      <c r="AW1117" s="180"/>
      <c r="AX1117" s="180"/>
      <c r="AY1117" s="140"/>
      <c r="AZ1117" s="46"/>
    </row>
    <row r="1118" spans="22:52" x14ac:dyDescent="0.25">
      <c r="V1118" s="140"/>
      <c r="W1118" s="180"/>
      <c r="X1118" s="180"/>
      <c r="Y1118" s="180"/>
      <c r="Z1118" s="180"/>
      <c r="AA1118" s="140"/>
      <c r="AB1118" s="46"/>
      <c r="AD1118" s="140"/>
      <c r="AE1118" s="180"/>
      <c r="AF1118" s="180"/>
      <c r="AG1118" s="180"/>
      <c r="AH1118" s="180"/>
      <c r="AI1118" s="140"/>
      <c r="AJ1118" s="46"/>
      <c r="AL1118" s="140"/>
      <c r="AM1118" s="180"/>
      <c r="AN1118" s="180"/>
      <c r="AO1118" s="180"/>
      <c r="AP1118" s="180"/>
      <c r="AQ1118" s="140"/>
      <c r="AR1118" s="46"/>
      <c r="AT1118" s="140"/>
      <c r="AU1118" s="180"/>
      <c r="AV1118" s="180"/>
      <c r="AW1118" s="180"/>
      <c r="AX1118" s="180"/>
      <c r="AY1118" s="140"/>
      <c r="AZ1118" s="46"/>
    </row>
    <row r="1119" spans="22:52" x14ac:dyDescent="0.25">
      <c r="V1119" s="140"/>
      <c r="W1119" s="180"/>
      <c r="X1119" s="180"/>
      <c r="Y1119" s="180"/>
      <c r="Z1119" s="180"/>
      <c r="AA1119" s="140"/>
      <c r="AB1119" s="46"/>
      <c r="AD1119" s="140"/>
      <c r="AE1119" s="180"/>
      <c r="AF1119" s="180"/>
      <c r="AG1119" s="180"/>
      <c r="AH1119" s="180"/>
      <c r="AI1119" s="140"/>
      <c r="AJ1119" s="46"/>
      <c r="AL1119" s="140"/>
      <c r="AM1119" s="180"/>
      <c r="AN1119" s="180"/>
      <c r="AO1119" s="180"/>
      <c r="AP1119" s="180"/>
      <c r="AQ1119" s="140"/>
      <c r="AR1119" s="46"/>
      <c r="AT1119" s="140"/>
      <c r="AU1119" s="180"/>
      <c r="AV1119" s="180"/>
      <c r="AW1119" s="180"/>
      <c r="AX1119" s="180"/>
      <c r="AY1119" s="140"/>
      <c r="AZ1119" s="46"/>
    </row>
    <row r="1120" spans="22:52" x14ac:dyDescent="0.25">
      <c r="V1120" s="140"/>
      <c r="W1120" s="180"/>
      <c r="X1120" s="180"/>
      <c r="Y1120" s="180"/>
      <c r="Z1120" s="180"/>
      <c r="AA1120" s="140"/>
      <c r="AB1120" s="46"/>
      <c r="AD1120" s="140"/>
      <c r="AE1120" s="180"/>
      <c r="AF1120" s="180"/>
      <c r="AG1120" s="180"/>
      <c r="AH1120" s="180"/>
      <c r="AI1120" s="140"/>
      <c r="AJ1120" s="46"/>
      <c r="AL1120" s="140"/>
      <c r="AM1120" s="180"/>
      <c r="AN1120" s="180"/>
      <c r="AO1120" s="180"/>
      <c r="AP1120" s="180"/>
      <c r="AQ1120" s="140"/>
      <c r="AR1120" s="46"/>
      <c r="AT1120" s="140"/>
      <c r="AU1120" s="180"/>
      <c r="AV1120" s="180"/>
      <c r="AW1120" s="180"/>
      <c r="AX1120" s="180"/>
      <c r="AY1120" s="140"/>
      <c r="AZ1120" s="46"/>
    </row>
    <row r="1121" spans="22:52" x14ac:dyDescent="0.25">
      <c r="V1121" s="140"/>
      <c r="W1121" s="180"/>
      <c r="X1121" s="180"/>
      <c r="Y1121" s="180"/>
      <c r="Z1121" s="180"/>
      <c r="AA1121" s="140"/>
      <c r="AB1121" s="46"/>
      <c r="AD1121" s="140"/>
      <c r="AE1121" s="180"/>
      <c r="AF1121" s="180"/>
      <c r="AG1121" s="180"/>
      <c r="AH1121" s="180"/>
      <c r="AI1121" s="140"/>
      <c r="AJ1121" s="46"/>
      <c r="AL1121" s="140"/>
      <c r="AM1121" s="180"/>
      <c r="AN1121" s="180"/>
      <c r="AO1121" s="180"/>
      <c r="AP1121" s="180"/>
      <c r="AQ1121" s="140"/>
      <c r="AR1121" s="46"/>
      <c r="AT1121" s="140"/>
      <c r="AU1121" s="180"/>
      <c r="AV1121" s="180"/>
      <c r="AW1121" s="180"/>
      <c r="AX1121" s="180"/>
      <c r="AY1121" s="140"/>
      <c r="AZ1121" s="46"/>
    </row>
    <row r="1122" spans="22:52" x14ac:dyDescent="0.25">
      <c r="V1122" s="140"/>
      <c r="W1122" s="180"/>
      <c r="X1122" s="180"/>
      <c r="Y1122" s="180"/>
      <c r="Z1122" s="180"/>
      <c r="AA1122" s="140"/>
      <c r="AB1122" s="46"/>
      <c r="AD1122" s="140"/>
      <c r="AE1122" s="180"/>
      <c r="AF1122" s="180"/>
      <c r="AG1122" s="180"/>
      <c r="AH1122" s="180"/>
      <c r="AI1122" s="140"/>
      <c r="AJ1122" s="46"/>
      <c r="AL1122" s="140"/>
      <c r="AM1122" s="180"/>
      <c r="AN1122" s="180"/>
      <c r="AO1122" s="180"/>
      <c r="AP1122" s="180"/>
      <c r="AQ1122" s="140"/>
      <c r="AR1122" s="46"/>
      <c r="AT1122" s="140"/>
      <c r="AU1122" s="180"/>
      <c r="AV1122" s="180"/>
      <c r="AW1122" s="180"/>
      <c r="AX1122" s="180"/>
      <c r="AY1122" s="140"/>
      <c r="AZ1122" s="46"/>
    </row>
    <row r="1123" spans="22:52" x14ac:dyDescent="0.25">
      <c r="V1123" s="140"/>
      <c r="W1123" s="180"/>
      <c r="X1123" s="180"/>
      <c r="Y1123" s="180"/>
      <c r="Z1123" s="180"/>
      <c r="AA1123" s="140"/>
      <c r="AB1123" s="46"/>
      <c r="AD1123" s="140"/>
      <c r="AE1123" s="180"/>
      <c r="AF1123" s="180"/>
      <c r="AG1123" s="180"/>
      <c r="AH1123" s="180"/>
      <c r="AI1123" s="140"/>
      <c r="AJ1123" s="46"/>
      <c r="AL1123" s="140"/>
      <c r="AM1123" s="180"/>
      <c r="AN1123" s="180"/>
      <c r="AO1123" s="180"/>
      <c r="AP1123" s="180"/>
      <c r="AQ1123" s="140"/>
      <c r="AR1123" s="46"/>
      <c r="AT1123" s="140"/>
      <c r="AU1123" s="180"/>
      <c r="AV1123" s="180"/>
      <c r="AW1123" s="180"/>
      <c r="AX1123" s="180"/>
      <c r="AY1123" s="140"/>
      <c r="AZ1123" s="46"/>
    </row>
    <row r="1124" spans="22:52" x14ac:dyDescent="0.25">
      <c r="V1124" s="140"/>
      <c r="W1124" s="180"/>
      <c r="X1124" s="180"/>
      <c r="Y1124" s="180"/>
      <c r="Z1124" s="180"/>
      <c r="AA1124" s="140"/>
      <c r="AB1124" s="46"/>
      <c r="AD1124" s="140"/>
      <c r="AE1124" s="180"/>
      <c r="AF1124" s="180"/>
      <c r="AG1124" s="180"/>
      <c r="AH1124" s="180"/>
      <c r="AI1124" s="140"/>
      <c r="AJ1124" s="46"/>
      <c r="AL1124" s="140"/>
      <c r="AM1124" s="180"/>
      <c r="AN1124" s="180"/>
      <c r="AO1124" s="180"/>
      <c r="AP1124" s="180"/>
      <c r="AQ1124" s="140"/>
      <c r="AR1124" s="46"/>
      <c r="AT1124" s="140"/>
      <c r="AU1124" s="180"/>
      <c r="AV1124" s="180"/>
      <c r="AW1124" s="180"/>
      <c r="AX1124" s="180"/>
      <c r="AY1124" s="140"/>
      <c r="AZ1124" s="46"/>
    </row>
    <row r="1125" spans="22:52" x14ac:dyDescent="0.25">
      <c r="V1125" s="140"/>
      <c r="W1125" s="180"/>
      <c r="X1125" s="180"/>
      <c r="Y1125" s="180"/>
      <c r="Z1125" s="180"/>
      <c r="AA1125" s="140"/>
      <c r="AB1125" s="46"/>
      <c r="AD1125" s="140"/>
      <c r="AE1125" s="180"/>
      <c r="AF1125" s="180"/>
      <c r="AG1125" s="180"/>
      <c r="AH1125" s="180"/>
      <c r="AI1125" s="140"/>
      <c r="AJ1125" s="46"/>
      <c r="AL1125" s="140"/>
      <c r="AM1125" s="180"/>
      <c r="AN1125" s="180"/>
      <c r="AO1125" s="180"/>
      <c r="AP1125" s="180"/>
      <c r="AQ1125" s="140"/>
      <c r="AR1125" s="46"/>
      <c r="AT1125" s="140"/>
      <c r="AU1125" s="180"/>
      <c r="AV1125" s="180"/>
      <c r="AW1125" s="180"/>
      <c r="AX1125" s="180"/>
      <c r="AY1125" s="140"/>
      <c r="AZ1125" s="46"/>
    </row>
    <row r="1126" spans="22:52" x14ac:dyDescent="0.25">
      <c r="V1126" s="140"/>
      <c r="W1126" s="180"/>
      <c r="X1126" s="180"/>
      <c r="Y1126" s="180"/>
      <c r="Z1126" s="180"/>
      <c r="AA1126" s="140"/>
      <c r="AB1126" s="46"/>
      <c r="AD1126" s="140"/>
      <c r="AE1126" s="180"/>
      <c r="AF1126" s="180"/>
      <c r="AG1126" s="180"/>
      <c r="AH1126" s="180"/>
      <c r="AI1126" s="140"/>
      <c r="AJ1126" s="46"/>
      <c r="AL1126" s="140"/>
      <c r="AM1126" s="180"/>
      <c r="AN1126" s="180"/>
      <c r="AO1126" s="180"/>
      <c r="AP1126" s="180"/>
      <c r="AQ1126" s="140"/>
      <c r="AR1126" s="46"/>
      <c r="AT1126" s="140"/>
      <c r="AU1126" s="180"/>
      <c r="AV1126" s="180"/>
      <c r="AW1126" s="180"/>
      <c r="AX1126" s="180"/>
      <c r="AY1126" s="140"/>
      <c r="AZ1126" s="46"/>
    </row>
    <row r="1127" spans="22:52" x14ac:dyDescent="0.25">
      <c r="V1127" s="140"/>
      <c r="W1127" s="180"/>
      <c r="X1127" s="180"/>
      <c r="Y1127" s="180"/>
      <c r="Z1127" s="180"/>
      <c r="AA1127" s="140"/>
      <c r="AB1127" s="46"/>
      <c r="AD1127" s="140"/>
      <c r="AE1127" s="180"/>
      <c r="AF1127" s="180"/>
      <c r="AG1127" s="180"/>
      <c r="AH1127" s="180"/>
      <c r="AI1127" s="140"/>
      <c r="AJ1127" s="46"/>
      <c r="AL1127" s="140"/>
      <c r="AM1127" s="180"/>
      <c r="AN1127" s="180"/>
      <c r="AO1127" s="180"/>
      <c r="AP1127" s="180"/>
      <c r="AQ1127" s="140"/>
      <c r="AR1127" s="46"/>
      <c r="AT1127" s="140"/>
      <c r="AU1127" s="180"/>
      <c r="AV1127" s="180"/>
      <c r="AW1127" s="180"/>
      <c r="AX1127" s="180"/>
      <c r="AY1127" s="140"/>
      <c r="AZ1127" s="46"/>
    </row>
    <row r="1128" spans="22:52" x14ac:dyDescent="0.25">
      <c r="V1128" s="140"/>
      <c r="W1128" s="180"/>
      <c r="X1128" s="180"/>
      <c r="Y1128" s="180"/>
      <c r="Z1128" s="180"/>
      <c r="AA1128" s="140"/>
      <c r="AB1128" s="46"/>
      <c r="AD1128" s="140"/>
      <c r="AE1128" s="180"/>
      <c r="AF1128" s="180"/>
      <c r="AG1128" s="180"/>
      <c r="AH1128" s="180"/>
      <c r="AI1128" s="140"/>
      <c r="AJ1128" s="46"/>
      <c r="AL1128" s="140"/>
      <c r="AM1128" s="180"/>
      <c r="AN1128" s="180"/>
      <c r="AO1128" s="180"/>
      <c r="AP1128" s="180"/>
      <c r="AQ1128" s="140"/>
      <c r="AR1128" s="46"/>
      <c r="AT1128" s="140"/>
      <c r="AU1128" s="180"/>
      <c r="AV1128" s="180"/>
      <c r="AW1128" s="180"/>
      <c r="AX1128" s="180"/>
      <c r="AY1128" s="140"/>
      <c r="AZ1128" s="46"/>
    </row>
    <row r="1129" spans="22:52" x14ac:dyDescent="0.25">
      <c r="V1129" s="140"/>
      <c r="W1129" s="180"/>
      <c r="X1129" s="180"/>
      <c r="Y1129" s="180"/>
      <c r="Z1129" s="180"/>
      <c r="AA1129" s="140"/>
      <c r="AB1129" s="46"/>
      <c r="AD1129" s="140"/>
      <c r="AE1129" s="180"/>
      <c r="AF1129" s="180"/>
      <c r="AG1129" s="180"/>
      <c r="AH1129" s="180"/>
      <c r="AI1129" s="140"/>
      <c r="AJ1129" s="46"/>
      <c r="AL1129" s="140"/>
      <c r="AM1129" s="180"/>
      <c r="AN1129" s="180"/>
      <c r="AO1129" s="180"/>
      <c r="AP1129" s="180"/>
      <c r="AQ1129" s="140"/>
      <c r="AR1129" s="46"/>
      <c r="AT1129" s="140"/>
      <c r="AU1129" s="180"/>
      <c r="AV1129" s="180"/>
      <c r="AW1129" s="180"/>
      <c r="AX1129" s="180"/>
      <c r="AY1129" s="140"/>
      <c r="AZ1129" s="46"/>
    </row>
    <row r="1130" spans="22:52" x14ac:dyDescent="0.25">
      <c r="V1130" s="140"/>
      <c r="W1130" s="180"/>
      <c r="X1130" s="180"/>
      <c r="Y1130" s="180"/>
      <c r="Z1130" s="180"/>
      <c r="AA1130" s="140"/>
      <c r="AB1130" s="46"/>
      <c r="AD1130" s="140"/>
      <c r="AE1130" s="180"/>
      <c r="AF1130" s="180"/>
      <c r="AG1130" s="180"/>
      <c r="AH1130" s="180"/>
      <c r="AI1130" s="140"/>
      <c r="AJ1130" s="46"/>
      <c r="AL1130" s="140"/>
      <c r="AM1130" s="180"/>
      <c r="AN1130" s="180"/>
      <c r="AO1130" s="180"/>
      <c r="AP1130" s="180"/>
      <c r="AQ1130" s="140"/>
      <c r="AR1130" s="46"/>
      <c r="AT1130" s="140"/>
      <c r="AU1130" s="180"/>
      <c r="AV1130" s="180"/>
      <c r="AW1130" s="180"/>
      <c r="AX1130" s="180"/>
      <c r="AY1130" s="140"/>
      <c r="AZ1130" s="46"/>
    </row>
    <row r="1131" spans="22:52" x14ac:dyDescent="0.25">
      <c r="V1131" s="140"/>
      <c r="W1131" s="180"/>
      <c r="X1131" s="180"/>
      <c r="Y1131" s="180"/>
      <c r="Z1131" s="180"/>
      <c r="AA1131" s="140"/>
      <c r="AB1131" s="46"/>
      <c r="AD1131" s="140"/>
      <c r="AE1131" s="180"/>
      <c r="AF1131" s="180"/>
      <c r="AG1131" s="180"/>
      <c r="AH1131" s="180"/>
      <c r="AI1131" s="140"/>
      <c r="AJ1131" s="46"/>
      <c r="AL1131" s="140"/>
      <c r="AM1131" s="180"/>
      <c r="AN1131" s="180"/>
      <c r="AO1131" s="180"/>
      <c r="AP1131" s="180"/>
      <c r="AQ1131" s="140"/>
      <c r="AR1131" s="46"/>
      <c r="AT1131" s="140"/>
      <c r="AU1131" s="180"/>
      <c r="AV1131" s="180"/>
      <c r="AW1131" s="180"/>
      <c r="AX1131" s="180"/>
      <c r="AY1131" s="140"/>
      <c r="AZ1131" s="46"/>
    </row>
    <row r="1132" spans="22:52" x14ac:dyDescent="0.25">
      <c r="V1132" s="140"/>
      <c r="W1132" s="180"/>
      <c r="X1132" s="180"/>
      <c r="Y1132" s="180"/>
      <c r="Z1132" s="180"/>
      <c r="AA1132" s="140"/>
      <c r="AB1132" s="46"/>
      <c r="AD1132" s="140"/>
      <c r="AE1132" s="180"/>
      <c r="AF1132" s="180"/>
      <c r="AG1132" s="180"/>
      <c r="AH1132" s="180"/>
      <c r="AI1132" s="140"/>
      <c r="AJ1132" s="46"/>
      <c r="AL1132" s="140"/>
      <c r="AM1132" s="180"/>
      <c r="AN1132" s="180"/>
      <c r="AO1132" s="180"/>
      <c r="AP1132" s="180"/>
      <c r="AQ1132" s="140"/>
      <c r="AR1132" s="46"/>
      <c r="AT1132" s="140"/>
      <c r="AU1132" s="180"/>
      <c r="AV1132" s="180"/>
      <c r="AW1132" s="180"/>
      <c r="AX1132" s="180"/>
      <c r="AY1132" s="140"/>
      <c r="AZ1132" s="46"/>
    </row>
    <row r="1133" spans="22:52" x14ac:dyDescent="0.25">
      <c r="V1133" s="140"/>
      <c r="W1133" s="180"/>
      <c r="X1133" s="180"/>
      <c r="Y1133" s="180"/>
      <c r="Z1133" s="180"/>
      <c r="AA1133" s="140"/>
      <c r="AB1133" s="46"/>
      <c r="AD1133" s="140"/>
      <c r="AE1133" s="180"/>
      <c r="AF1133" s="180"/>
      <c r="AG1133" s="180"/>
      <c r="AH1133" s="180"/>
      <c r="AI1133" s="140"/>
      <c r="AJ1133" s="46"/>
      <c r="AL1133" s="140"/>
      <c r="AM1133" s="180"/>
      <c r="AN1133" s="180"/>
      <c r="AO1133" s="180"/>
      <c r="AP1133" s="180"/>
      <c r="AQ1133" s="140"/>
      <c r="AR1133" s="46"/>
      <c r="AT1133" s="140"/>
      <c r="AU1133" s="180"/>
      <c r="AV1133" s="180"/>
      <c r="AW1133" s="180"/>
      <c r="AX1133" s="180"/>
      <c r="AY1133" s="140"/>
      <c r="AZ1133" s="46"/>
    </row>
    <row r="1134" spans="22:52" x14ac:dyDescent="0.25">
      <c r="V1134" s="140"/>
      <c r="W1134" s="180"/>
      <c r="X1134" s="180"/>
      <c r="Y1134" s="180"/>
      <c r="Z1134" s="180"/>
      <c r="AA1134" s="140"/>
      <c r="AB1134" s="46"/>
      <c r="AD1134" s="140"/>
      <c r="AE1134" s="180"/>
      <c r="AF1134" s="180"/>
      <c r="AG1134" s="180"/>
      <c r="AH1134" s="180"/>
      <c r="AI1134" s="140"/>
      <c r="AJ1134" s="46"/>
      <c r="AL1134" s="140"/>
      <c r="AM1134" s="180"/>
      <c r="AN1134" s="180"/>
      <c r="AO1134" s="180"/>
      <c r="AP1134" s="180"/>
      <c r="AQ1134" s="140"/>
      <c r="AR1134" s="46"/>
      <c r="AT1134" s="140"/>
      <c r="AU1134" s="180"/>
      <c r="AV1134" s="180"/>
      <c r="AW1134" s="180"/>
      <c r="AX1134" s="180"/>
      <c r="AY1134" s="140"/>
      <c r="AZ1134" s="46"/>
    </row>
    <row r="1135" spans="22:52" x14ac:dyDescent="0.25">
      <c r="V1135" s="140"/>
      <c r="W1135" s="180"/>
      <c r="X1135" s="180"/>
      <c r="Y1135" s="180"/>
      <c r="Z1135" s="180"/>
      <c r="AA1135" s="140"/>
      <c r="AB1135" s="46"/>
      <c r="AD1135" s="140"/>
      <c r="AE1135" s="180"/>
      <c r="AF1135" s="180"/>
      <c r="AG1135" s="180"/>
      <c r="AH1135" s="180"/>
      <c r="AI1135" s="140"/>
      <c r="AJ1135" s="46"/>
      <c r="AL1135" s="140"/>
      <c r="AM1135" s="180"/>
      <c r="AN1135" s="180"/>
      <c r="AO1135" s="180"/>
      <c r="AP1135" s="180"/>
      <c r="AQ1135" s="140"/>
      <c r="AR1135" s="46"/>
      <c r="AT1135" s="140"/>
      <c r="AU1135" s="180"/>
      <c r="AV1135" s="180"/>
      <c r="AW1135" s="180"/>
      <c r="AX1135" s="180"/>
      <c r="AY1135" s="140"/>
      <c r="AZ1135" s="46"/>
    </row>
    <row r="1136" spans="22:52" x14ac:dyDescent="0.25">
      <c r="V1136" s="140"/>
      <c r="W1136" s="180"/>
      <c r="X1136" s="180"/>
      <c r="Y1136" s="180"/>
      <c r="Z1136" s="180"/>
      <c r="AA1136" s="140"/>
      <c r="AB1136" s="46"/>
      <c r="AD1136" s="140"/>
      <c r="AE1136" s="180"/>
      <c r="AF1136" s="180"/>
      <c r="AG1136" s="180"/>
      <c r="AH1136" s="180"/>
      <c r="AI1136" s="140"/>
      <c r="AJ1136" s="46"/>
      <c r="AL1136" s="140"/>
      <c r="AM1136" s="180"/>
      <c r="AN1136" s="180"/>
      <c r="AO1136" s="180"/>
      <c r="AP1136" s="180"/>
      <c r="AQ1136" s="140"/>
      <c r="AR1136" s="46"/>
      <c r="AT1136" s="140"/>
      <c r="AU1136" s="180"/>
      <c r="AV1136" s="180"/>
      <c r="AW1136" s="180"/>
      <c r="AX1136" s="180"/>
      <c r="AY1136" s="140"/>
      <c r="AZ1136" s="46"/>
    </row>
    <row r="1137" spans="22:52" x14ac:dyDescent="0.25">
      <c r="V1137" s="140"/>
      <c r="W1137" s="180"/>
      <c r="X1137" s="180"/>
      <c r="Y1137" s="180"/>
      <c r="Z1137" s="180"/>
      <c r="AA1137" s="140"/>
      <c r="AB1137" s="46"/>
      <c r="AD1137" s="140"/>
      <c r="AE1137" s="180"/>
      <c r="AF1137" s="180"/>
      <c r="AG1137" s="180"/>
      <c r="AH1137" s="180"/>
      <c r="AI1137" s="140"/>
      <c r="AJ1137" s="46"/>
      <c r="AL1137" s="140"/>
      <c r="AM1137" s="180"/>
      <c r="AN1137" s="180"/>
      <c r="AO1137" s="180"/>
      <c r="AP1137" s="180"/>
      <c r="AQ1137" s="140"/>
      <c r="AR1137" s="46"/>
      <c r="AT1137" s="140"/>
      <c r="AU1137" s="180"/>
      <c r="AV1137" s="180"/>
      <c r="AW1137" s="180"/>
      <c r="AX1137" s="180"/>
      <c r="AY1137" s="140"/>
      <c r="AZ1137" s="46"/>
    </row>
    <row r="1138" spans="22:52" x14ac:dyDescent="0.25">
      <c r="V1138" s="140"/>
      <c r="W1138" s="180"/>
      <c r="X1138" s="180"/>
      <c r="Y1138" s="180"/>
      <c r="Z1138" s="180"/>
      <c r="AA1138" s="140"/>
      <c r="AB1138" s="46"/>
      <c r="AD1138" s="140"/>
      <c r="AE1138" s="180"/>
      <c r="AF1138" s="180"/>
      <c r="AG1138" s="180"/>
      <c r="AH1138" s="180"/>
      <c r="AI1138" s="140"/>
      <c r="AJ1138" s="46"/>
      <c r="AL1138" s="140"/>
      <c r="AM1138" s="180"/>
      <c r="AN1138" s="180"/>
      <c r="AO1138" s="180"/>
      <c r="AP1138" s="180"/>
      <c r="AQ1138" s="140"/>
      <c r="AR1138" s="46"/>
      <c r="AT1138" s="140"/>
      <c r="AU1138" s="180"/>
      <c r="AV1138" s="180"/>
      <c r="AW1138" s="180"/>
      <c r="AX1138" s="180"/>
      <c r="AY1138" s="140"/>
      <c r="AZ1138" s="46"/>
    </row>
    <row r="1139" spans="22:52" x14ac:dyDescent="0.25">
      <c r="V1139" s="140"/>
      <c r="W1139" s="180"/>
      <c r="X1139" s="180"/>
      <c r="Y1139" s="180"/>
      <c r="Z1139" s="180"/>
      <c r="AA1139" s="140"/>
      <c r="AB1139" s="46"/>
      <c r="AD1139" s="140"/>
      <c r="AE1139" s="180"/>
      <c r="AF1139" s="180"/>
      <c r="AG1139" s="180"/>
      <c r="AH1139" s="180"/>
      <c r="AI1139" s="140"/>
      <c r="AJ1139" s="46"/>
      <c r="AL1139" s="140"/>
      <c r="AM1139" s="180"/>
      <c r="AN1139" s="180"/>
      <c r="AO1139" s="180"/>
      <c r="AP1139" s="180"/>
      <c r="AQ1139" s="140"/>
      <c r="AR1139" s="46"/>
      <c r="AT1139" s="140"/>
      <c r="AU1139" s="180"/>
      <c r="AV1139" s="180"/>
      <c r="AW1139" s="180"/>
      <c r="AX1139" s="180"/>
      <c r="AY1139" s="140"/>
      <c r="AZ1139" s="46"/>
    </row>
    <row r="1140" spans="22:52" x14ac:dyDescent="0.25">
      <c r="V1140" s="140"/>
      <c r="W1140" s="180"/>
      <c r="X1140" s="180"/>
      <c r="Y1140" s="180"/>
      <c r="Z1140" s="180"/>
      <c r="AA1140" s="140"/>
      <c r="AB1140" s="46"/>
      <c r="AD1140" s="140"/>
      <c r="AE1140" s="180"/>
      <c r="AF1140" s="180"/>
      <c r="AG1140" s="180"/>
      <c r="AH1140" s="180"/>
      <c r="AI1140" s="140"/>
      <c r="AJ1140" s="46"/>
      <c r="AL1140" s="140"/>
      <c r="AM1140" s="180"/>
      <c r="AN1140" s="180"/>
      <c r="AO1140" s="180"/>
      <c r="AP1140" s="180"/>
      <c r="AQ1140" s="140"/>
      <c r="AR1140" s="46"/>
      <c r="AT1140" s="140"/>
      <c r="AU1140" s="180"/>
      <c r="AV1140" s="180"/>
      <c r="AW1140" s="180"/>
      <c r="AX1140" s="180"/>
      <c r="AY1140" s="140"/>
      <c r="AZ1140" s="46"/>
    </row>
    <row r="1141" spans="22:52" x14ac:dyDescent="0.25">
      <c r="V1141" s="140"/>
      <c r="W1141" s="180"/>
      <c r="X1141" s="180"/>
      <c r="Y1141" s="180"/>
      <c r="Z1141" s="180"/>
      <c r="AA1141" s="140"/>
      <c r="AB1141" s="46"/>
      <c r="AD1141" s="140"/>
      <c r="AE1141" s="180"/>
      <c r="AF1141" s="180"/>
      <c r="AG1141" s="180"/>
      <c r="AH1141" s="180"/>
      <c r="AI1141" s="140"/>
      <c r="AJ1141" s="46"/>
      <c r="AL1141" s="140"/>
      <c r="AM1141" s="180"/>
      <c r="AN1141" s="180"/>
      <c r="AO1141" s="180"/>
      <c r="AP1141" s="180"/>
      <c r="AQ1141" s="140"/>
      <c r="AR1141" s="46"/>
      <c r="AT1141" s="140"/>
      <c r="AU1141" s="180"/>
      <c r="AV1141" s="180"/>
      <c r="AW1141" s="180"/>
      <c r="AX1141" s="180"/>
      <c r="AY1141" s="140"/>
      <c r="AZ1141" s="46"/>
    </row>
    <row r="1142" spans="22:52" x14ac:dyDescent="0.25">
      <c r="V1142" s="140"/>
      <c r="W1142" s="180"/>
      <c r="X1142" s="180"/>
      <c r="Y1142" s="180"/>
      <c r="Z1142" s="180"/>
      <c r="AA1142" s="140"/>
      <c r="AB1142" s="46"/>
      <c r="AD1142" s="140"/>
      <c r="AE1142" s="180"/>
      <c r="AF1142" s="180"/>
      <c r="AG1142" s="180"/>
      <c r="AH1142" s="180"/>
      <c r="AI1142" s="140"/>
      <c r="AJ1142" s="46"/>
      <c r="AL1142" s="140"/>
      <c r="AM1142" s="180"/>
      <c r="AN1142" s="180"/>
      <c r="AO1142" s="180"/>
      <c r="AP1142" s="180"/>
      <c r="AQ1142" s="140"/>
      <c r="AR1142" s="46"/>
      <c r="AT1142" s="140"/>
      <c r="AU1142" s="180"/>
      <c r="AV1142" s="180"/>
      <c r="AW1142" s="180"/>
      <c r="AX1142" s="180"/>
      <c r="AY1142" s="140"/>
      <c r="AZ1142" s="46"/>
    </row>
    <row r="1143" spans="22:52" x14ac:dyDescent="0.25">
      <c r="V1143" s="140"/>
      <c r="W1143" s="180"/>
      <c r="X1143" s="180"/>
      <c r="Y1143" s="180"/>
      <c r="Z1143" s="180"/>
      <c r="AA1143" s="140"/>
      <c r="AB1143" s="46"/>
      <c r="AD1143" s="140"/>
      <c r="AE1143" s="180"/>
      <c r="AF1143" s="180"/>
      <c r="AG1143" s="180"/>
      <c r="AH1143" s="180"/>
      <c r="AI1143" s="140"/>
      <c r="AJ1143" s="46"/>
      <c r="AL1143" s="140"/>
      <c r="AM1143" s="180"/>
      <c r="AN1143" s="180"/>
      <c r="AO1143" s="180"/>
      <c r="AP1143" s="180"/>
      <c r="AQ1143" s="140"/>
      <c r="AR1143" s="46"/>
      <c r="AT1143" s="140"/>
      <c r="AU1143" s="180"/>
      <c r="AV1143" s="180"/>
      <c r="AW1143" s="180"/>
      <c r="AX1143" s="180"/>
      <c r="AY1143" s="140"/>
      <c r="AZ1143" s="46"/>
    </row>
    <row r="1144" spans="22:52" x14ac:dyDescent="0.25">
      <c r="V1144" s="140"/>
      <c r="W1144" s="180"/>
      <c r="X1144" s="180"/>
      <c r="Y1144" s="180"/>
      <c r="Z1144" s="180"/>
      <c r="AA1144" s="140"/>
      <c r="AB1144" s="46"/>
      <c r="AD1144" s="140"/>
      <c r="AE1144" s="180"/>
      <c r="AF1144" s="180"/>
      <c r="AG1144" s="180"/>
      <c r="AH1144" s="180"/>
      <c r="AI1144" s="140"/>
      <c r="AJ1144" s="46"/>
      <c r="AL1144" s="140"/>
      <c r="AM1144" s="180"/>
      <c r="AN1144" s="180"/>
      <c r="AO1144" s="180"/>
      <c r="AP1144" s="180"/>
      <c r="AQ1144" s="140"/>
      <c r="AR1144" s="46"/>
      <c r="AT1144" s="140"/>
      <c r="AU1144" s="180"/>
      <c r="AV1144" s="180"/>
      <c r="AW1144" s="180"/>
      <c r="AX1144" s="180"/>
      <c r="AY1144" s="140"/>
      <c r="AZ1144" s="46"/>
    </row>
    <row r="1145" spans="22:52" x14ac:dyDescent="0.25">
      <c r="V1145" s="140"/>
      <c r="W1145" s="180"/>
      <c r="X1145" s="180"/>
      <c r="Y1145" s="180"/>
      <c r="Z1145" s="180"/>
      <c r="AA1145" s="140"/>
      <c r="AB1145" s="46"/>
      <c r="AD1145" s="140"/>
      <c r="AE1145" s="180"/>
      <c r="AF1145" s="180"/>
      <c r="AG1145" s="180"/>
      <c r="AH1145" s="180"/>
      <c r="AI1145" s="140"/>
      <c r="AJ1145" s="46"/>
      <c r="AL1145" s="140"/>
      <c r="AM1145" s="180"/>
      <c r="AN1145" s="180"/>
      <c r="AO1145" s="180"/>
      <c r="AP1145" s="180"/>
      <c r="AQ1145" s="140"/>
      <c r="AR1145" s="46"/>
      <c r="AT1145" s="140"/>
      <c r="AU1145" s="180"/>
      <c r="AV1145" s="180"/>
      <c r="AW1145" s="180"/>
      <c r="AX1145" s="180"/>
      <c r="AY1145" s="140"/>
      <c r="AZ1145" s="46"/>
    </row>
    <row r="1146" spans="22:52" x14ac:dyDescent="0.25">
      <c r="V1146" s="140"/>
      <c r="W1146" s="180"/>
      <c r="X1146" s="180"/>
      <c r="Y1146" s="180"/>
      <c r="Z1146" s="180"/>
      <c r="AA1146" s="140"/>
      <c r="AB1146" s="46"/>
      <c r="AD1146" s="140"/>
      <c r="AE1146" s="180"/>
      <c r="AF1146" s="180"/>
      <c r="AG1146" s="180"/>
      <c r="AH1146" s="180"/>
      <c r="AI1146" s="140"/>
      <c r="AJ1146" s="46"/>
      <c r="AL1146" s="140"/>
      <c r="AM1146" s="180"/>
      <c r="AN1146" s="180"/>
      <c r="AO1146" s="180"/>
      <c r="AP1146" s="180"/>
      <c r="AQ1146" s="140"/>
      <c r="AR1146" s="46"/>
      <c r="AT1146" s="140"/>
      <c r="AU1146" s="180"/>
      <c r="AV1146" s="180"/>
      <c r="AW1146" s="180"/>
      <c r="AX1146" s="180"/>
      <c r="AY1146" s="140"/>
      <c r="AZ1146" s="46"/>
    </row>
    <row r="1147" spans="22:52" x14ac:dyDescent="0.25">
      <c r="V1147" s="140"/>
      <c r="W1147" s="180"/>
      <c r="X1147" s="180"/>
      <c r="Y1147" s="180"/>
      <c r="Z1147" s="180"/>
      <c r="AA1147" s="140"/>
      <c r="AB1147" s="46"/>
      <c r="AD1147" s="140"/>
      <c r="AE1147" s="180"/>
      <c r="AF1147" s="180"/>
      <c r="AG1147" s="180"/>
      <c r="AH1147" s="180"/>
      <c r="AI1147" s="140"/>
      <c r="AJ1147" s="46"/>
      <c r="AL1147" s="140"/>
      <c r="AM1147" s="180"/>
      <c r="AN1147" s="180"/>
      <c r="AO1147" s="180"/>
      <c r="AP1147" s="180"/>
      <c r="AQ1147" s="140"/>
      <c r="AR1147" s="46"/>
      <c r="AT1147" s="140"/>
      <c r="AU1147" s="180"/>
      <c r="AV1147" s="180"/>
      <c r="AW1147" s="180"/>
      <c r="AX1147" s="180"/>
      <c r="AY1147" s="140"/>
      <c r="AZ1147" s="46"/>
    </row>
    <row r="1148" spans="22:52" x14ac:dyDescent="0.25">
      <c r="V1148" s="140"/>
      <c r="W1148" s="180"/>
      <c r="X1148" s="180"/>
      <c r="Y1148" s="180"/>
      <c r="Z1148" s="180"/>
      <c r="AA1148" s="140"/>
      <c r="AB1148" s="46"/>
      <c r="AD1148" s="140"/>
      <c r="AE1148" s="180"/>
      <c r="AF1148" s="180"/>
      <c r="AG1148" s="180"/>
      <c r="AH1148" s="180"/>
      <c r="AI1148" s="140"/>
      <c r="AJ1148" s="46"/>
      <c r="AL1148" s="140"/>
      <c r="AM1148" s="180"/>
      <c r="AN1148" s="180"/>
      <c r="AO1148" s="180"/>
      <c r="AP1148" s="180"/>
      <c r="AQ1148" s="140"/>
      <c r="AR1148" s="46"/>
      <c r="AT1148" s="140"/>
      <c r="AU1148" s="180"/>
      <c r="AV1148" s="180"/>
      <c r="AW1148" s="180"/>
      <c r="AX1148" s="180"/>
      <c r="AY1148" s="140"/>
      <c r="AZ1148" s="46"/>
    </row>
    <row r="1149" spans="22:52" x14ac:dyDescent="0.25">
      <c r="V1149" s="140"/>
      <c r="W1149" s="180"/>
      <c r="X1149" s="180"/>
      <c r="Y1149" s="180"/>
      <c r="Z1149" s="180"/>
      <c r="AA1149" s="140"/>
      <c r="AB1149" s="46"/>
      <c r="AD1149" s="140"/>
      <c r="AE1149" s="180"/>
      <c r="AF1149" s="180"/>
      <c r="AG1149" s="180"/>
      <c r="AH1149" s="180"/>
      <c r="AI1149" s="140"/>
      <c r="AJ1149" s="46"/>
      <c r="AL1149" s="140"/>
      <c r="AM1149" s="180"/>
      <c r="AN1149" s="180"/>
      <c r="AO1149" s="180"/>
      <c r="AP1149" s="180"/>
      <c r="AQ1149" s="140"/>
      <c r="AR1149" s="46"/>
      <c r="AT1149" s="140"/>
      <c r="AU1149" s="180"/>
      <c r="AV1149" s="180"/>
      <c r="AW1149" s="180"/>
      <c r="AX1149" s="180"/>
      <c r="AY1149" s="140"/>
      <c r="AZ1149" s="46"/>
    </row>
    <row r="1150" spans="22:52" x14ac:dyDescent="0.25">
      <c r="V1150" s="140"/>
      <c r="W1150" s="180"/>
      <c r="X1150" s="180"/>
      <c r="Y1150" s="180"/>
      <c r="Z1150" s="180"/>
      <c r="AA1150" s="140"/>
      <c r="AB1150" s="46"/>
      <c r="AD1150" s="140"/>
      <c r="AE1150" s="180"/>
      <c r="AF1150" s="180"/>
      <c r="AG1150" s="180"/>
      <c r="AH1150" s="180"/>
      <c r="AI1150" s="140"/>
      <c r="AJ1150" s="46"/>
      <c r="AL1150" s="140"/>
      <c r="AM1150" s="180"/>
      <c r="AN1150" s="180"/>
      <c r="AO1150" s="180"/>
      <c r="AP1150" s="180"/>
      <c r="AQ1150" s="140"/>
      <c r="AR1150" s="46"/>
      <c r="AT1150" s="140"/>
      <c r="AU1150" s="180"/>
      <c r="AV1150" s="180"/>
      <c r="AW1150" s="180"/>
      <c r="AX1150" s="180"/>
      <c r="AY1150" s="140"/>
      <c r="AZ1150" s="46"/>
    </row>
    <row r="1151" spans="22:52" x14ac:dyDescent="0.25">
      <c r="V1151" s="140"/>
      <c r="W1151" s="180"/>
      <c r="X1151" s="180"/>
      <c r="Y1151" s="180"/>
      <c r="Z1151" s="180"/>
      <c r="AA1151" s="140"/>
      <c r="AB1151" s="46"/>
      <c r="AD1151" s="140"/>
      <c r="AE1151" s="180"/>
      <c r="AF1151" s="180"/>
      <c r="AG1151" s="180"/>
      <c r="AH1151" s="180"/>
      <c r="AI1151" s="140"/>
      <c r="AJ1151" s="46"/>
      <c r="AL1151" s="140"/>
      <c r="AM1151" s="180"/>
      <c r="AN1151" s="180"/>
      <c r="AO1151" s="180"/>
      <c r="AP1151" s="180"/>
      <c r="AQ1151" s="140"/>
      <c r="AR1151" s="46"/>
      <c r="AT1151" s="140"/>
      <c r="AU1151" s="180"/>
      <c r="AV1151" s="180"/>
      <c r="AW1151" s="180"/>
      <c r="AX1151" s="180"/>
      <c r="AY1151" s="140"/>
      <c r="AZ1151" s="46"/>
    </row>
    <row r="1152" spans="22:52" x14ac:dyDescent="0.25">
      <c r="V1152" s="140"/>
      <c r="W1152" s="180"/>
      <c r="X1152" s="180"/>
      <c r="Y1152" s="180"/>
      <c r="Z1152" s="180"/>
      <c r="AA1152" s="140"/>
      <c r="AB1152" s="46"/>
      <c r="AD1152" s="140"/>
      <c r="AE1152" s="180"/>
      <c r="AF1152" s="180"/>
      <c r="AG1152" s="180"/>
      <c r="AH1152" s="180"/>
      <c r="AI1152" s="140"/>
      <c r="AJ1152" s="46"/>
      <c r="AL1152" s="140"/>
      <c r="AM1152" s="180"/>
      <c r="AN1152" s="180"/>
      <c r="AO1152" s="180"/>
      <c r="AP1152" s="180"/>
      <c r="AQ1152" s="140"/>
      <c r="AR1152" s="46"/>
      <c r="AT1152" s="140"/>
      <c r="AU1152" s="180"/>
      <c r="AV1152" s="180"/>
      <c r="AW1152" s="180"/>
      <c r="AX1152" s="180"/>
      <c r="AY1152" s="140"/>
      <c r="AZ1152" s="46"/>
    </row>
    <row r="1153" spans="22:52" x14ac:dyDescent="0.25">
      <c r="V1153" s="140"/>
      <c r="W1153" s="180"/>
      <c r="X1153" s="180"/>
      <c r="Y1153" s="180"/>
      <c r="Z1153" s="180"/>
      <c r="AA1153" s="140"/>
      <c r="AB1153" s="46"/>
      <c r="AD1153" s="140"/>
      <c r="AE1153" s="180"/>
      <c r="AF1153" s="180"/>
      <c r="AG1153" s="180"/>
      <c r="AH1153" s="180"/>
      <c r="AI1153" s="140"/>
      <c r="AJ1153" s="46"/>
      <c r="AL1153" s="140"/>
      <c r="AM1153" s="180"/>
      <c r="AN1153" s="180"/>
      <c r="AO1153" s="180"/>
      <c r="AP1153" s="180"/>
      <c r="AQ1153" s="140"/>
      <c r="AR1153" s="46"/>
      <c r="AT1153" s="140"/>
      <c r="AU1153" s="180"/>
      <c r="AV1153" s="180"/>
      <c r="AW1153" s="180"/>
      <c r="AX1153" s="180"/>
      <c r="AY1153" s="140"/>
      <c r="AZ1153" s="46"/>
    </row>
    <row r="1154" spans="22:52" x14ac:dyDescent="0.25">
      <c r="V1154" s="140"/>
      <c r="W1154" s="180"/>
      <c r="X1154" s="180"/>
      <c r="Y1154" s="180"/>
      <c r="Z1154" s="180"/>
      <c r="AA1154" s="140"/>
      <c r="AB1154" s="46"/>
      <c r="AD1154" s="140"/>
      <c r="AE1154" s="180"/>
      <c r="AF1154" s="180"/>
      <c r="AG1154" s="180"/>
      <c r="AH1154" s="180"/>
      <c r="AI1154" s="140"/>
      <c r="AJ1154" s="46"/>
      <c r="AL1154" s="140"/>
      <c r="AM1154" s="180"/>
      <c r="AN1154" s="180"/>
      <c r="AO1154" s="180"/>
      <c r="AP1154" s="180"/>
      <c r="AQ1154" s="140"/>
      <c r="AR1154" s="46"/>
      <c r="AT1154" s="140"/>
      <c r="AU1154" s="180"/>
      <c r="AV1154" s="180"/>
      <c r="AW1154" s="180"/>
      <c r="AX1154" s="180"/>
      <c r="AY1154" s="140"/>
      <c r="AZ1154" s="46"/>
    </row>
    <row r="1155" spans="22:52" x14ac:dyDescent="0.25">
      <c r="V1155" s="140"/>
      <c r="W1155" s="180"/>
      <c r="X1155" s="180"/>
      <c r="Y1155" s="180"/>
      <c r="Z1155" s="180"/>
      <c r="AA1155" s="140"/>
      <c r="AB1155" s="46"/>
      <c r="AD1155" s="140"/>
      <c r="AE1155" s="180"/>
      <c r="AF1155" s="180"/>
      <c r="AG1155" s="180"/>
      <c r="AH1155" s="180"/>
      <c r="AI1155" s="140"/>
      <c r="AJ1155" s="46"/>
      <c r="AL1155" s="140"/>
      <c r="AM1155" s="180"/>
      <c r="AN1155" s="180"/>
      <c r="AO1155" s="180"/>
      <c r="AP1155" s="180"/>
      <c r="AQ1155" s="140"/>
      <c r="AR1155" s="46"/>
      <c r="AT1155" s="140"/>
      <c r="AU1155" s="180"/>
      <c r="AV1155" s="180"/>
      <c r="AW1155" s="180"/>
      <c r="AX1155" s="180"/>
      <c r="AY1155" s="140"/>
      <c r="AZ1155" s="46"/>
    </row>
    <row r="1156" spans="22:52" x14ac:dyDescent="0.25">
      <c r="V1156" s="140"/>
      <c r="W1156" s="180"/>
      <c r="X1156" s="180"/>
      <c r="Y1156" s="180"/>
      <c r="Z1156" s="180"/>
      <c r="AA1156" s="140"/>
      <c r="AB1156" s="46"/>
      <c r="AD1156" s="140"/>
      <c r="AE1156" s="180"/>
      <c r="AF1156" s="180"/>
      <c r="AG1156" s="180"/>
      <c r="AH1156" s="180"/>
      <c r="AI1156" s="140"/>
      <c r="AJ1156" s="46"/>
      <c r="AL1156" s="140"/>
      <c r="AM1156" s="180"/>
      <c r="AN1156" s="180"/>
      <c r="AO1156" s="180"/>
      <c r="AP1156" s="180"/>
      <c r="AQ1156" s="140"/>
      <c r="AR1156" s="46"/>
      <c r="AT1156" s="140"/>
      <c r="AU1156" s="180"/>
      <c r="AV1156" s="180"/>
      <c r="AW1156" s="180"/>
      <c r="AX1156" s="180"/>
      <c r="AY1156" s="140"/>
      <c r="AZ1156" s="46"/>
    </row>
    <row r="1157" spans="22:52" x14ac:dyDescent="0.25">
      <c r="V1157" s="140"/>
      <c r="W1157" s="180"/>
      <c r="X1157" s="180"/>
      <c r="Y1157" s="180"/>
      <c r="Z1157" s="180"/>
      <c r="AA1157" s="140"/>
      <c r="AB1157" s="46"/>
      <c r="AD1157" s="140"/>
      <c r="AE1157" s="180"/>
      <c r="AF1157" s="180"/>
      <c r="AG1157" s="180"/>
      <c r="AH1157" s="180"/>
      <c r="AI1157" s="140"/>
      <c r="AJ1157" s="46"/>
      <c r="AL1157" s="140"/>
      <c r="AM1157" s="180"/>
      <c r="AN1157" s="180"/>
      <c r="AO1157" s="180"/>
      <c r="AP1157" s="180"/>
      <c r="AQ1157" s="140"/>
      <c r="AR1157" s="46"/>
      <c r="AT1157" s="140"/>
      <c r="AU1157" s="180"/>
      <c r="AV1157" s="180"/>
      <c r="AW1157" s="180"/>
      <c r="AX1157" s="180"/>
      <c r="AY1157" s="140"/>
      <c r="AZ1157" s="46"/>
    </row>
    <row r="1158" spans="22:52" x14ac:dyDescent="0.25">
      <c r="V1158" s="140"/>
      <c r="W1158" s="180"/>
      <c r="X1158" s="180"/>
      <c r="Y1158" s="180"/>
      <c r="Z1158" s="180"/>
      <c r="AA1158" s="140"/>
      <c r="AB1158" s="46"/>
      <c r="AD1158" s="140"/>
      <c r="AE1158" s="180"/>
      <c r="AF1158" s="180"/>
      <c r="AG1158" s="180"/>
      <c r="AH1158" s="180"/>
      <c r="AI1158" s="140"/>
      <c r="AJ1158" s="46"/>
      <c r="AL1158" s="140"/>
      <c r="AM1158" s="180"/>
      <c r="AN1158" s="180"/>
      <c r="AO1158" s="180"/>
      <c r="AP1158" s="180"/>
      <c r="AQ1158" s="140"/>
      <c r="AR1158" s="46"/>
      <c r="AT1158" s="140"/>
      <c r="AU1158" s="180"/>
      <c r="AV1158" s="180"/>
      <c r="AW1158" s="180"/>
      <c r="AX1158" s="180"/>
      <c r="AY1158" s="140"/>
      <c r="AZ1158" s="46"/>
    </row>
    <row r="1159" spans="22:52" x14ac:dyDescent="0.25">
      <c r="V1159" s="140"/>
      <c r="W1159" s="180"/>
      <c r="X1159" s="180"/>
      <c r="Y1159" s="180"/>
      <c r="Z1159" s="180"/>
      <c r="AA1159" s="140"/>
      <c r="AB1159" s="46"/>
      <c r="AD1159" s="140"/>
      <c r="AE1159" s="180"/>
      <c r="AF1159" s="180"/>
      <c r="AG1159" s="180"/>
      <c r="AH1159" s="180"/>
      <c r="AI1159" s="140"/>
      <c r="AJ1159" s="46"/>
      <c r="AL1159" s="140"/>
      <c r="AM1159" s="180"/>
      <c r="AN1159" s="180"/>
      <c r="AO1159" s="180"/>
      <c r="AP1159" s="180"/>
      <c r="AQ1159" s="140"/>
      <c r="AR1159" s="46"/>
      <c r="AT1159" s="140"/>
      <c r="AU1159" s="180"/>
      <c r="AV1159" s="180"/>
      <c r="AW1159" s="180"/>
      <c r="AX1159" s="180"/>
      <c r="AY1159" s="140"/>
      <c r="AZ1159" s="46"/>
    </row>
    <row r="1160" spans="22:52" x14ac:dyDescent="0.25">
      <c r="V1160" s="140"/>
      <c r="W1160" s="180"/>
      <c r="X1160" s="180"/>
      <c r="Y1160" s="180"/>
      <c r="Z1160" s="180"/>
      <c r="AA1160" s="140"/>
      <c r="AB1160" s="46"/>
      <c r="AD1160" s="140"/>
      <c r="AE1160" s="180"/>
      <c r="AF1160" s="180"/>
      <c r="AG1160" s="180"/>
      <c r="AH1160" s="180"/>
      <c r="AI1160" s="140"/>
      <c r="AJ1160" s="46"/>
      <c r="AL1160" s="140"/>
      <c r="AM1160" s="180"/>
      <c r="AN1160" s="180"/>
      <c r="AO1160" s="180"/>
      <c r="AP1160" s="180"/>
      <c r="AQ1160" s="140"/>
      <c r="AR1160" s="46"/>
      <c r="AT1160" s="140"/>
      <c r="AU1160" s="180"/>
      <c r="AV1160" s="180"/>
      <c r="AW1160" s="180"/>
      <c r="AX1160" s="180"/>
      <c r="AY1160" s="140"/>
      <c r="AZ1160" s="46"/>
    </row>
    <row r="1161" spans="22:52" x14ac:dyDescent="0.25">
      <c r="V1161" s="140"/>
      <c r="W1161" s="180"/>
      <c r="X1161" s="180"/>
      <c r="Y1161" s="180"/>
      <c r="Z1161" s="180"/>
      <c r="AA1161" s="140"/>
      <c r="AB1161" s="46"/>
      <c r="AD1161" s="140"/>
      <c r="AE1161" s="180"/>
      <c r="AF1161" s="180"/>
      <c r="AG1161" s="180"/>
      <c r="AH1161" s="180"/>
      <c r="AI1161" s="140"/>
      <c r="AJ1161" s="46"/>
      <c r="AL1161" s="140"/>
      <c r="AM1161" s="180"/>
      <c r="AN1161" s="180"/>
      <c r="AO1161" s="180"/>
      <c r="AP1161" s="180"/>
      <c r="AQ1161" s="140"/>
      <c r="AR1161" s="46"/>
      <c r="AT1161" s="140"/>
      <c r="AU1161" s="180"/>
      <c r="AV1161" s="180"/>
      <c r="AW1161" s="180"/>
      <c r="AX1161" s="180"/>
      <c r="AY1161" s="140"/>
      <c r="AZ1161" s="46"/>
    </row>
    <row r="1162" spans="22:52" x14ac:dyDescent="0.25">
      <c r="V1162" s="140"/>
      <c r="W1162" s="180"/>
      <c r="X1162" s="180"/>
      <c r="Y1162" s="180"/>
      <c r="Z1162" s="180"/>
      <c r="AA1162" s="140"/>
      <c r="AB1162" s="46"/>
      <c r="AD1162" s="140"/>
      <c r="AE1162" s="180"/>
      <c r="AF1162" s="180"/>
      <c r="AG1162" s="180"/>
      <c r="AH1162" s="180"/>
      <c r="AI1162" s="140"/>
      <c r="AJ1162" s="46"/>
      <c r="AL1162" s="140"/>
      <c r="AM1162" s="180"/>
      <c r="AN1162" s="180"/>
      <c r="AO1162" s="180"/>
      <c r="AP1162" s="180"/>
      <c r="AQ1162" s="140"/>
      <c r="AR1162" s="46"/>
      <c r="AT1162" s="140"/>
      <c r="AU1162" s="180"/>
      <c r="AV1162" s="180"/>
      <c r="AW1162" s="180"/>
      <c r="AX1162" s="180"/>
      <c r="AY1162" s="140"/>
      <c r="AZ1162" s="46"/>
    </row>
    <row r="1163" spans="22:52" x14ac:dyDescent="0.25">
      <c r="V1163" s="140"/>
      <c r="W1163" s="180"/>
      <c r="X1163" s="180"/>
      <c r="Y1163" s="180"/>
      <c r="Z1163" s="180"/>
      <c r="AA1163" s="140"/>
      <c r="AB1163" s="46"/>
      <c r="AD1163" s="140"/>
      <c r="AE1163" s="180"/>
      <c r="AF1163" s="180"/>
      <c r="AG1163" s="180"/>
      <c r="AH1163" s="180"/>
      <c r="AI1163" s="140"/>
      <c r="AJ1163" s="46"/>
      <c r="AL1163" s="140"/>
      <c r="AM1163" s="180"/>
      <c r="AN1163" s="180"/>
      <c r="AO1163" s="180"/>
      <c r="AP1163" s="180"/>
      <c r="AQ1163" s="140"/>
      <c r="AR1163" s="46"/>
      <c r="AT1163" s="140"/>
      <c r="AU1163" s="180"/>
      <c r="AV1163" s="180"/>
      <c r="AW1163" s="180"/>
      <c r="AX1163" s="180"/>
      <c r="AY1163" s="140"/>
      <c r="AZ1163" s="46"/>
    </row>
    <row r="1164" spans="22:52" x14ac:dyDescent="0.25">
      <c r="V1164" s="140"/>
      <c r="W1164" s="180"/>
      <c r="X1164" s="180"/>
      <c r="Y1164" s="180"/>
      <c r="Z1164" s="180"/>
      <c r="AA1164" s="140"/>
      <c r="AB1164" s="46"/>
      <c r="AD1164" s="140"/>
      <c r="AE1164" s="180"/>
      <c r="AF1164" s="180"/>
      <c r="AG1164" s="180"/>
      <c r="AH1164" s="180"/>
      <c r="AI1164" s="140"/>
      <c r="AJ1164" s="46"/>
      <c r="AL1164" s="140"/>
      <c r="AM1164" s="180"/>
      <c r="AN1164" s="180"/>
      <c r="AO1164" s="180"/>
      <c r="AP1164" s="180"/>
      <c r="AQ1164" s="140"/>
      <c r="AR1164" s="46"/>
      <c r="AT1164" s="140"/>
      <c r="AU1164" s="180"/>
      <c r="AV1164" s="180"/>
      <c r="AW1164" s="180"/>
      <c r="AX1164" s="180"/>
      <c r="AY1164" s="140"/>
      <c r="AZ1164" s="46"/>
    </row>
    <row r="1165" spans="22:52" x14ac:dyDescent="0.25">
      <c r="V1165" s="140"/>
      <c r="W1165" s="180"/>
      <c r="X1165" s="180"/>
      <c r="Y1165" s="180"/>
      <c r="Z1165" s="180"/>
      <c r="AA1165" s="140"/>
      <c r="AB1165" s="46"/>
      <c r="AD1165" s="140"/>
      <c r="AE1165" s="180"/>
      <c r="AF1165" s="180"/>
      <c r="AG1165" s="180"/>
      <c r="AH1165" s="180"/>
      <c r="AI1165" s="140"/>
      <c r="AJ1165" s="46"/>
      <c r="AL1165" s="140"/>
      <c r="AM1165" s="180"/>
      <c r="AN1165" s="180"/>
      <c r="AO1165" s="180"/>
      <c r="AP1165" s="180"/>
      <c r="AQ1165" s="140"/>
      <c r="AR1165" s="46"/>
      <c r="AT1165" s="140"/>
      <c r="AU1165" s="180"/>
      <c r="AV1165" s="180"/>
      <c r="AW1165" s="180"/>
      <c r="AX1165" s="180"/>
      <c r="AY1165" s="140"/>
      <c r="AZ1165" s="46"/>
    </row>
    <row r="1166" spans="22:52" x14ac:dyDescent="0.25">
      <c r="V1166" s="140"/>
      <c r="W1166" s="180"/>
      <c r="X1166" s="180"/>
      <c r="Y1166" s="180"/>
      <c r="Z1166" s="180"/>
      <c r="AA1166" s="140"/>
      <c r="AB1166" s="46"/>
      <c r="AD1166" s="140"/>
      <c r="AE1166" s="180"/>
      <c r="AF1166" s="180"/>
      <c r="AG1166" s="180"/>
      <c r="AH1166" s="180"/>
      <c r="AI1166" s="140"/>
      <c r="AJ1166" s="46"/>
      <c r="AL1166" s="140"/>
      <c r="AM1166" s="180"/>
      <c r="AN1166" s="180"/>
      <c r="AO1166" s="180"/>
      <c r="AP1166" s="180"/>
      <c r="AQ1166" s="140"/>
      <c r="AR1166" s="46"/>
      <c r="AT1166" s="140"/>
      <c r="AU1166" s="180"/>
      <c r="AV1166" s="180"/>
      <c r="AW1166" s="180"/>
      <c r="AX1166" s="180"/>
      <c r="AY1166" s="140"/>
      <c r="AZ1166" s="46"/>
    </row>
    <row r="1167" spans="22:52" x14ac:dyDescent="0.25">
      <c r="V1167" s="140"/>
      <c r="W1167" s="180"/>
      <c r="X1167" s="180"/>
      <c r="Y1167" s="180"/>
      <c r="Z1167" s="180"/>
      <c r="AA1167" s="140"/>
      <c r="AB1167" s="46"/>
      <c r="AD1167" s="140"/>
      <c r="AE1167" s="180"/>
      <c r="AF1167" s="180"/>
      <c r="AG1167" s="180"/>
      <c r="AH1167" s="180"/>
      <c r="AI1167" s="140"/>
      <c r="AJ1167" s="46"/>
      <c r="AL1167" s="140"/>
      <c r="AM1167" s="180"/>
      <c r="AN1167" s="180"/>
      <c r="AO1167" s="180"/>
      <c r="AP1167" s="180"/>
      <c r="AQ1167" s="140"/>
      <c r="AR1167" s="46"/>
      <c r="AT1167" s="140"/>
      <c r="AU1167" s="180"/>
      <c r="AV1167" s="180"/>
      <c r="AW1167" s="180"/>
      <c r="AX1167" s="180"/>
      <c r="AY1167" s="140"/>
      <c r="AZ1167" s="46"/>
    </row>
    <row r="1168" spans="22:52" x14ac:dyDescent="0.25">
      <c r="V1168" s="140"/>
      <c r="W1168" s="180"/>
      <c r="X1168" s="180"/>
      <c r="Y1168" s="180"/>
      <c r="Z1168" s="180"/>
      <c r="AA1168" s="140"/>
      <c r="AB1168" s="46"/>
      <c r="AD1168" s="140"/>
      <c r="AE1168" s="180"/>
      <c r="AF1168" s="180"/>
      <c r="AG1168" s="180"/>
      <c r="AH1168" s="180"/>
      <c r="AI1168" s="140"/>
      <c r="AJ1168" s="46"/>
      <c r="AL1168" s="140"/>
      <c r="AM1168" s="180"/>
      <c r="AN1168" s="180"/>
      <c r="AO1168" s="180"/>
      <c r="AP1168" s="180"/>
      <c r="AQ1168" s="140"/>
      <c r="AR1168" s="46"/>
      <c r="AT1168" s="140"/>
      <c r="AU1168" s="180"/>
      <c r="AV1168" s="180"/>
      <c r="AW1168" s="180"/>
      <c r="AX1168" s="180"/>
      <c r="AY1168" s="140"/>
      <c r="AZ1168" s="46"/>
    </row>
    <row r="1169" spans="22:52" x14ac:dyDescent="0.25">
      <c r="V1169" s="140"/>
      <c r="W1169" s="180"/>
      <c r="X1169" s="180"/>
      <c r="Y1169" s="180"/>
      <c r="Z1169" s="180"/>
      <c r="AA1169" s="140"/>
      <c r="AB1169" s="46"/>
      <c r="AD1169" s="140"/>
      <c r="AE1169" s="180"/>
      <c r="AF1169" s="180"/>
      <c r="AG1169" s="180"/>
      <c r="AH1169" s="180"/>
      <c r="AI1169" s="140"/>
      <c r="AJ1169" s="46"/>
      <c r="AL1169" s="140"/>
      <c r="AM1169" s="180"/>
      <c r="AN1169" s="180"/>
      <c r="AO1169" s="180"/>
      <c r="AP1169" s="180"/>
      <c r="AQ1169" s="140"/>
      <c r="AR1169" s="46"/>
      <c r="AT1169" s="140"/>
      <c r="AU1169" s="180"/>
      <c r="AV1169" s="180"/>
      <c r="AW1169" s="180"/>
      <c r="AX1169" s="180"/>
      <c r="AY1169" s="140"/>
      <c r="AZ1169" s="46"/>
    </row>
    <row r="1170" spans="22:52" x14ac:dyDescent="0.25">
      <c r="V1170" s="140"/>
      <c r="W1170" s="180"/>
      <c r="X1170" s="180"/>
      <c r="Y1170" s="180"/>
      <c r="Z1170" s="180"/>
      <c r="AA1170" s="140"/>
      <c r="AB1170" s="46"/>
      <c r="AD1170" s="140"/>
      <c r="AE1170" s="180"/>
      <c r="AF1170" s="180"/>
      <c r="AG1170" s="180"/>
      <c r="AH1170" s="180"/>
      <c r="AI1170" s="140"/>
      <c r="AJ1170" s="46"/>
      <c r="AL1170" s="140"/>
      <c r="AM1170" s="180"/>
      <c r="AN1170" s="180"/>
      <c r="AO1170" s="180"/>
      <c r="AP1170" s="180"/>
      <c r="AQ1170" s="140"/>
      <c r="AR1170" s="46"/>
      <c r="AT1170" s="140"/>
      <c r="AU1170" s="180"/>
      <c r="AV1170" s="180"/>
      <c r="AW1170" s="180"/>
      <c r="AX1170" s="180"/>
      <c r="AY1170" s="140"/>
      <c r="AZ1170" s="46"/>
    </row>
    <row r="1171" spans="22:52" x14ac:dyDescent="0.25">
      <c r="V1171" s="140"/>
      <c r="W1171" s="180"/>
      <c r="X1171" s="180"/>
      <c r="Y1171" s="180"/>
      <c r="Z1171" s="180"/>
      <c r="AA1171" s="140"/>
      <c r="AB1171" s="46"/>
      <c r="AD1171" s="140"/>
      <c r="AE1171" s="180"/>
      <c r="AF1171" s="180"/>
      <c r="AG1171" s="180"/>
      <c r="AH1171" s="180"/>
      <c r="AI1171" s="140"/>
      <c r="AJ1171" s="46"/>
      <c r="AL1171" s="140"/>
      <c r="AM1171" s="180"/>
      <c r="AN1171" s="180"/>
      <c r="AO1171" s="180"/>
      <c r="AP1171" s="180"/>
      <c r="AQ1171" s="140"/>
      <c r="AR1171" s="46"/>
      <c r="AT1171" s="140"/>
      <c r="AU1171" s="180"/>
      <c r="AV1171" s="180"/>
      <c r="AW1171" s="180"/>
      <c r="AX1171" s="180"/>
      <c r="AY1171" s="140"/>
      <c r="AZ1171" s="46"/>
    </row>
    <row r="1172" spans="22:52" x14ac:dyDescent="0.25">
      <c r="V1172" s="140"/>
      <c r="W1172" s="180"/>
      <c r="X1172" s="180"/>
      <c r="Y1172" s="180"/>
      <c r="Z1172" s="180"/>
      <c r="AA1172" s="140"/>
      <c r="AB1172" s="46"/>
      <c r="AD1172" s="140"/>
      <c r="AE1172" s="180"/>
      <c r="AF1172" s="180"/>
      <c r="AG1172" s="180"/>
      <c r="AH1172" s="180"/>
      <c r="AI1172" s="140"/>
      <c r="AJ1172" s="46"/>
      <c r="AL1172" s="140"/>
      <c r="AM1172" s="180"/>
      <c r="AN1172" s="180"/>
      <c r="AO1172" s="180"/>
      <c r="AP1172" s="180"/>
      <c r="AQ1172" s="140"/>
      <c r="AR1172" s="46"/>
      <c r="AT1172" s="140"/>
      <c r="AU1172" s="180"/>
      <c r="AV1172" s="180"/>
      <c r="AW1172" s="180"/>
      <c r="AX1172" s="180"/>
      <c r="AY1172" s="140"/>
      <c r="AZ1172" s="46"/>
    </row>
    <row r="1173" spans="22:52" x14ac:dyDescent="0.25">
      <c r="V1173" s="140"/>
      <c r="W1173" s="180"/>
      <c r="X1173" s="180"/>
      <c r="Y1173" s="180"/>
      <c r="Z1173" s="180"/>
      <c r="AA1173" s="140"/>
      <c r="AB1173" s="46"/>
      <c r="AD1173" s="140"/>
      <c r="AE1173" s="180"/>
      <c r="AF1173" s="180"/>
      <c r="AG1173" s="180"/>
      <c r="AH1173" s="180"/>
      <c r="AI1173" s="140"/>
      <c r="AJ1173" s="46"/>
      <c r="AL1173" s="140"/>
      <c r="AM1173" s="180"/>
      <c r="AN1173" s="180"/>
      <c r="AO1173" s="180"/>
      <c r="AP1173" s="180"/>
      <c r="AQ1173" s="140"/>
      <c r="AR1173" s="46"/>
      <c r="AT1173" s="140"/>
      <c r="AU1173" s="180"/>
      <c r="AV1173" s="180"/>
      <c r="AW1173" s="180"/>
      <c r="AX1173" s="180"/>
      <c r="AY1173" s="140"/>
      <c r="AZ1173" s="46"/>
    </row>
    <row r="1174" spans="22:52" x14ac:dyDescent="0.25">
      <c r="V1174" s="140"/>
      <c r="W1174" s="180"/>
      <c r="X1174" s="180"/>
      <c r="Y1174" s="180"/>
      <c r="Z1174" s="180"/>
      <c r="AA1174" s="140"/>
      <c r="AB1174" s="46"/>
      <c r="AD1174" s="140"/>
      <c r="AE1174" s="180"/>
      <c r="AF1174" s="180"/>
      <c r="AG1174" s="180"/>
      <c r="AH1174" s="180"/>
      <c r="AI1174" s="140"/>
      <c r="AJ1174" s="46"/>
      <c r="AL1174" s="140"/>
      <c r="AM1174" s="180"/>
      <c r="AN1174" s="180"/>
      <c r="AO1174" s="180"/>
      <c r="AP1174" s="180"/>
      <c r="AQ1174" s="140"/>
      <c r="AR1174" s="46"/>
      <c r="AT1174" s="140"/>
      <c r="AU1174" s="180"/>
      <c r="AV1174" s="180"/>
      <c r="AW1174" s="180"/>
      <c r="AX1174" s="180"/>
      <c r="AY1174" s="140"/>
      <c r="AZ1174" s="46"/>
    </row>
    <row r="1175" spans="22:52" x14ac:dyDescent="0.25">
      <c r="V1175" s="140"/>
      <c r="W1175" s="180"/>
      <c r="X1175" s="180"/>
      <c r="Y1175" s="180"/>
      <c r="Z1175" s="180"/>
      <c r="AA1175" s="140"/>
      <c r="AB1175" s="46"/>
      <c r="AD1175" s="140"/>
      <c r="AE1175" s="180"/>
      <c r="AF1175" s="180"/>
      <c r="AG1175" s="180"/>
      <c r="AH1175" s="180"/>
      <c r="AI1175" s="140"/>
      <c r="AJ1175" s="46"/>
      <c r="AL1175" s="140"/>
      <c r="AM1175" s="180"/>
      <c r="AN1175" s="180"/>
      <c r="AO1175" s="180"/>
      <c r="AP1175" s="180"/>
      <c r="AQ1175" s="140"/>
      <c r="AR1175" s="46"/>
      <c r="AT1175" s="140"/>
      <c r="AU1175" s="180"/>
      <c r="AV1175" s="180"/>
      <c r="AW1175" s="180"/>
      <c r="AX1175" s="180"/>
      <c r="AY1175" s="140"/>
      <c r="AZ1175" s="46"/>
    </row>
    <row r="1176" spans="22:52" x14ac:dyDescent="0.25">
      <c r="V1176" s="140"/>
      <c r="W1176" s="180"/>
      <c r="X1176" s="180"/>
      <c r="Y1176" s="180"/>
      <c r="Z1176" s="180"/>
      <c r="AA1176" s="140"/>
      <c r="AB1176" s="46"/>
      <c r="AD1176" s="140"/>
      <c r="AE1176" s="180"/>
      <c r="AF1176" s="180"/>
      <c r="AG1176" s="180"/>
      <c r="AH1176" s="180"/>
      <c r="AI1176" s="140"/>
      <c r="AJ1176" s="46"/>
      <c r="AL1176" s="140"/>
      <c r="AM1176" s="180"/>
      <c r="AN1176" s="180"/>
      <c r="AO1176" s="180"/>
      <c r="AP1176" s="180"/>
      <c r="AQ1176" s="140"/>
      <c r="AR1176" s="46"/>
      <c r="AT1176" s="140"/>
      <c r="AU1176" s="180"/>
      <c r="AV1176" s="180"/>
      <c r="AW1176" s="180"/>
      <c r="AX1176" s="180"/>
      <c r="AY1176" s="140"/>
      <c r="AZ1176" s="46"/>
    </row>
    <row r="1177" spans="22:52" x14ac:dyDescent="0.25">
      <c r="V1177" s="140"/>
      <c r="W1177" s="180"/>
      <c r="X1177" s="180"/>
      <c r="Y1177" s="180"/>
      <c r="Z1177" s="180"/>
      <c r="AA1177" s="140"/>
      <c r="AB1177" s="46"/>
      <c r="AD1177" s="140"/>
      <c r="AE1177" s="180"/>
      <c r="AF1177" s="180"/>
      <c r="AG1177" s="180"/>
      <c r="AH1177" s="180"/>
      <c r="AI1177" s="140"/>
      <c r="AJ1177" s="46"/>
      <c r="AL1177" s="140"/>
      <c r="AM1177" s="180"/>
      <c r="AN1177" s="180"/>
      <c r="AO1177" s="180"/>
      <c r="AP1177" s="180"/>
      <c r="AQ1177" s="140"/>
      <c r="AR1177" s="46"/>
      <c r="AT1177" s="140"/>
      <c r="AU1177" s="180"/>
      <c r="AV1177" s="180"/>
      <c r="AW1177" s="180"/>
      <c r="AX1177" s="180"/>
      <c r="AY1177" s="140"/>
      <c r="AZ1177" s="46"/>
    </row>
    <row r="1178" spans="22:52" x14ac:dyDescent="0.25">
      <c r="V1178" s="140"/>
      <c r="W1178" s="180"/>
      <c r="X1178" s="180"/>
      <c r="Y1178" s="180"/>
      <c r="Z1178" s="180"/>
      <c r="AA1178" s="140"/>
      <c r="AB1178" s="46"/>
      <c r="AD1178" s="140"/>
      <c r="AE1178" s="180"/>
      <c r="AF1178" s="180"/>
      <c r="AG1178" s="180"/>
      <c r="AH1178" s="180"/>
      <c r="AI1178" s="140"/>
      <c r="AJ1178" s="46"/>
      <c r="AL1178" s="140"/>
      <c r="AM1178" s="180"/>
      <c r="AN1178" s="180"/>
      <c r="AO1178" s="180"/>
      <c r="AP1178" s="180"/>
      <c r="AQ1178" s="140"/>
      <c r="AR1178" s="46"/>
      <c r="AT1178" s="140"/>
      <c r="AU1178" s="180"/>
      <c r="AV1178" s="180"/>
      <c r="AW1178" s="180"/>
      <c r="AX1178" s="180"/>
      <c r="AY1178" s="140"/>
      <c r="AZ1178" s="46"/>
    </row>
    <row r="1179" spans="22:52" x14ac:dyDescent="0.25">
      <c r="V1179" s="140"/>
      <c r="W1179" s="180"/>
      <c r="X1179" s="180"/>
      <c r="Y1179" s="180"/>
      <c r="Z1179" s="180"/>
      <c r="AA1179" s="140"/>
      <c r="AB1179" s="46"/>
      <c r="AD1179" s="140"/>
      <c r="AE1179" s="180"/>
      <c r="AF1179" s="180"/>
      <c r="AG1179" s="180"/>
      <c r="AH1179" s="180"/>
      <c r="AI1179" s="140"/>
      <c r="AJ1179" s="46"/>
      <c r="AL1179" s="140"/>
      <c r="AM1179" s="180"/>
      <c r="AN1179" s="180"/>
      <c r="AO1179" s="180"/>
      <c r="AP1179" s="180"/>
      <c r="AQ1179" s="140"/>
      <c r="AR1179" s="46"/>
      <c r="AT1179" s="140"/>
      <c r="AU1179" s="180"/>
      <c r="AV1179" s="180"/>
      <c r="AW1179" s="180"/>
      <c r="AX1179" s="180"/>
      <c r="AY1179" s="140"/>
      <c r="AZ1179" s="46"/>
    </row>
    <row r="1180" spans="22:52" x14ac:dyDescent="0.25">
      <c r="V1180" s="140"/>
      <c r="W1180" s="180"/>
      <c r="X1180" s="180"/>
      <c r="Y1180" s="180"/>
      <c r="Z1180" s="180"/>
      <c r="AA1180" s="140"/>
      <c r="AB1180" s="46"/>
      <c r="AD1180" s="140"/>
      <c r="AE1180" s="180"/>
      <c r="AF1180" s="180"/>
      <c r="AG1180" s="180"/>
      <c r="AH1180" s="180"/>
      <c r="AI1180" s="140"/>
      <c r="AJ1180" s="46"/>
      <c r="AL1180" s="140"/>
      <c r="AM1180" s="180"/>
      <c r="AN1180" s="180"/>
      <c r="AO1180" s="180"/>
      <c r="AP1180" s="180"/>
      <c r="AQ1180" s="140"/>
      <c r="AR1180" s="46"/>
      <c r="AT1180" s="140"/>
      <c r="AU1180" s="180"/>
      <c r="AV1180" s="180"/>
      <c r="AW1180" s="180"/>
      <c r="AX1180" s="180"/>
      <c r="AY1180" s="140"/>
      <c r="AZ1180" s="46"/>
    </row>
    <row r="1181" spans="22:52" x14ac:dyDescent="0.25">
      <c r="V1181" s="140"/>
      <c r="W1181" s="180"/>
      <c r="X1181" s="180"/>
      <c r="Y1181" s="180"/>
      <c r="Z1181" s="180"/>
      <c r="AA1181" s="140"/>
      <c r="AB1181" s="46"/>
      <c r="AD1181" s="140"/>
      <c r="AE1181" s="180"/>
      <c r="AF1181" s="180"/>
      <c r="AG1181" s="180"/>
      <c r="AH1181" s="180"/>
      <c r="AI1181" s="140"/>
      <c r="AJ1181" s="46"/>
      <c r="AL1181" s="140"/>
      <c r="AM1181" s="180"/>
      <c r="AN1181" s="180"/>
      <c r="AO1181" s="180"/>
      <c r="AP1181" s="180"/>
      <c r="AQ1181" s="140"/>
      <c r="AR1181" s="46"/>
      <c r="AT1181" s="140"/>
      <c r="AU1181" s="180"/>
      <c r="AV1181" s="180"/>
      <c r="AW1181" s="180"/>
      <c r="AX1181" s="180"/>
      <c r="AY1181" s="140"/>
      <c r="AZ1181" s="46"/>
    </row>
    <row r="1182" spans="22:52" x14ac:dyDescent="0.25">
      <c r="V1182" s="140"/>
      <c r="W1182" s="180"/>
      <c r="X1182" s="180"/>
      <c r="Y1182" s="180"/>
      <c r="Z1182" s="180"/>
      <c r="AA1182" s="140"/>
      <c r="AB1182" s="46"/>
      <c r="AD1182" s="140"/>
      <c r="AE1182" s="180"/>
      <c r="AF1182" s="180"/>
      <c r="AG1182" s="180"/>
      <c r="AH1182" s="180"/>
      <c r="AI1182" s="140"/>
      <c r="AJ1182" s="46"/>
      <c r="AL1182" s="140"/>
      <c r="AM1182" s="180"/>
      <c r="AN1182" s="180"/>
      <c r="AO1182" s="180"/>
      <c r="AP1182" s="180"/>
      <c r="AQ1182" s="140"/>
      <c r="AR1182" s="46"/>
      <c r="AT1182" s="140"/>
      <c r="AU1182" s="180"/>
      <c r="AV1182" s="180"/>
      <c r="AW1182" s="180"/>
      <c r="AX1182" s="180"/>
      <c r="AY1182" s="140"/>
      <c r="AZ1182" s="46"/>
    </row>
    <row r="1183" spans="22:52" x14ac:dyDescent="0.25">
      <c r="V1183" s="140"/>
      <c r="W1183" s="180"/>
      <c r="X1183" s="180"/>
      <c r="Y1183" s="180"/>
      <c r="Z1183" s="180"/>
      <c r="AA1183" s="140"/>
      <c r="AB1183" s="46"/>
      <c r="AD1183" s="140"/>
      <c r="AE1183" s="180"/>
      <c r="AF1183" s="180"/>
      <c r="AG1183" s="180"/>
      <c r="AH1183" s="180"/>
      <c r="AI1183" s="140"/>
      <c r="AJ1183" s="46"/>
      <c r="AL1183" s="140"/>
      <c r="AM1183" s="180"/>
      <c r="AN1183" s="180"/>
      <c r="AO1183" s="180"/>
      <c r="AP1183" s="180"/>
      <c r="AQ1183" s="140"/>
      <c r="AR1183" s="46"/>
      <c r="AT1183" s="140"/>
      <c r="AU1183" s="180"/>
      <c r="AV1183" s="180"/>
      <c r="AW1183" s="180"/>
      <c r="AX1183" s="180"/>
      <c r="AY1183" s="140"/>
      <c r="AZ1183" s="46"/>
    </row>
    <row r="1184" spans="22:52" x14ac:dyDescent="0.25">
      <c r="V1184" s="140"/>
      <c r="W1184" s="180"/>
      <c r="X1184" s="180"/>
      <c r="Y1184" s="180"/>
      <c r="Z1184" s="180"/>
      <c r="AA1184" s="140"/>
      <c r="AB1184" s="46"/>
      <c r="AD1184" s="140"/>
      <c r="AE1184" s="180"/>
      <c r="AF1184" s="180"/>
      <c r="AG1184" s="180"/>
      <c r="AH1184" s="180"/>
      <c r="AI1184" s="140"/>
      <c r="AJ1184" s="46"/>
      <c r="AL1184" s="140"/>
      <c r="AM1184" s="180"/>
      <c r="AN1184" s="180"/>
      <c r="AO1184" s="180"/>
      <c r="AP1184" s="180"/>
      <c r="AQ1184" s="140"/>
      <c r="AR1184" s="46"/>
      <c r="AT1184" s="140"/>
      <c r="AU1184" s="180"/>
      <c r="AV1184" s="180"/>
      <c r="AW1184" s="180"/>
      <c r="AX1184" s="180"/>
      <c r="AY1184" s="140"/>
      <c r="AZ1184" s="46"/>
    </row>
    <row r="1185" spans="22:52" x14ac:dyDescent="0.25">
      <c r="V1185" s="140"/>
      <c r="W1185" s="180"/>
      <c r="X1185" s="180"/>
      <c r="Y1185" s="180"/>
      <c r="Z1185" s="180"/>
      <c r="AA1185" s="140"/>
      <c r="AB1185" s="46"/>
      <c r="AD1185" s="140"/>
      <c r="AE1185" s="180"/>
      <c r="AF1185" s="180"/>
      <c r="AG1185" s="180"/>
      <c r="AH1185" s="180"/>
      <c r="AI1185" s="140"/>
      <c r="AJ1185" s="46"/>
      <c r="AL1185" s="140"/>
      <c r="AM1185" s="180"/>
      <c r="AN1185" s="180"/>
      <c r="AO1185" s="180"/>
      <c r="AP1185" s="180"/>
      <c r="AQ1185" s="140"/>
      <c r="AR1185" s="46"/>
      <c r="AT1185" s="140"/>
      <c r="AU1185" s="180"/>
      <c r="AV1185" s="180"/>
      <c r="AW1185" s="180"/>
      <c r="AX1185" s="180"/>
      <c r="AY1185" s="140"/>
      <c r="AZ1185" s="46"/>
    </row>
    <row r="1186" spans="22:52" x14ac:dyDescent="0.25">
      <c r="V1186" s="140"/>
      <c r="W1186" s="180"/>
      <c r="X1186" s="180"/>
      <c r="Y1186" s="180"/>
      <c r="Z1186" s="180"/>
      <c r="AA1186" s="140"/>
      <c r="AB1186" s="46"/>
      <c r="AD1186" s="140"/>
      <c r="AE1186" s="180"/>
      <c r="AF1186" s="180"/>
      <c r="AG1186" s="180"/>
      <c r="AH1186" s="180"/>
      <c r="AI1186" s="140"/>
      <c r="AJ1186" s="46"/>
      <c r="AL1186" s="140"/>
      <c r="AM1186" s="180"/>
      <c r="AN1186" s="180"/>
      <c r="AO1186" s="180"/>
      <c r="AP1186" s="180"/>
      <c r="AQ1186" s="140"/>
      <c r="AR1186" s="46"/>
      <c r="AT1186" s="140"/>
      <c r="AU1186" s="180"/>
      <c r="AV1186" s="180"/>
      <c r="AW1186" s="180"/>
      <c r="AX1186" s="180"/>
      <c r="AY1186" s="140"/>
      <c r="AZ1186" s="46"/>
    </row>
    <row r="1187" spans="22:52" x14ac:dyDescent="0.25">
      <c r="V1187" s="140"/>
      <c r="W1187" s="180"/>
      <c r="X1187" s="180"/>
      <c r="Y1187" s="180"/>
      <c r="Z1187" s="180"/>
      <c r="AA1187" s="140"/>
      <c r="AB1187" s="46"/>
      <c r="AD1187" s="140"/>
      <c r="AE1187" s="180"/>
      <c r="AF1187" s="180"/>
      <c r="AG1187" s="180"/>
      <c r="AH1187" s="180"/>
      <c r="AI1187" s="140"/>
      <c r="AJ1187" s="46"/>
      <c r="AL1187" s="140"/>
      <c r="AM1187" s="180"/>
      <c r="AN1187" s="180"/>
      <c r="AO1187" s="180"/>
      <c r="AP1187" s="180"/>
      <c r="AQ1187" s="140"/>
      <c r="AR1187" s="46"/>
      <c r="AT1187" s="140"/>
      <c r="AU1187" s="180"/>
      <c r="AV1187" s="180"/>
      <c r="AW1187" s="180"/>
      <c r="AX1187" s="180"/>
      <c r="AY1187" s="140"/>
      <c r="AZ1187" s="46"/>
    </row>
    <row r="1188" spans="22:52" x14ac:dyDescent="0.25">
      <c r="V1188" s="140"/>
      <c r="W1188" s="180"/>
      <c r="X1188" s="180"/>
      <c r="Y1188" s="180"/>
      <c r="Z1188" s="180"/>
      <c r="AA1188" s="140"/>
      <c r="AB1188" s="46"/>
      <c r="AD1188" s="140"/>
      <c r="AE1188" s="180"/>
      <c r="AF1188" s="180"/>
      <c r="AG1188" s="180"/>
      <c r="AH1188" s="180"/>
      <c r="AI1188" s="140"/>
      <c r="AJ1188" s="46"/>
      <c r="AL1188" s="140"/>
      <c r="AM1188" s="180"/>
      <c r="AN1188" s="180"/>
      <c r="AO1188" s="180"/>
      <c r="AP1188" s="180"/>
      <c r="AQ1188" s="140"/>
      <c r="AR1188" s="46"/>
      <c r="AT1188" s="140"/>
      <c r="AU1188" s="180"/>
      <c r="AV1188" s="180"/>
      <c r="AW1188" s="180"/>
      <c r="AX1188" s="180"/>
      <c r="AY1188" s="140"/>
      <c r="AZ1188" s="46"/>
    </row>
    <row r="1189" spans="22:52" x14ac:dyDescent="0.25">
      <c r="V1189" s="140"/>
      <c r="W1189" s="180"/>
      <c r="X1189" s="180"/>
      <c r="Y1189" s="180"/>
      <c r="Z1189" s="180"/>
      <c r="AA1189" s="140"/>
      <c r="AB1189" s="46"/>
      <c r="AD1189" s="140"/>
      <c r="AE1189" s="180"/>
      <c r="AF1189" s="180"/>
      <c r="AG1189" s="180"/>
      <c r="AH1189" s="180"/>
      <c r="AI1189" s="140"/>
      <c r="AJ1189" s="46"/>
      <c r="AL1189" s="140"/>
      <c r="AM1189" s="180"/>
      <c r="AN1189" s="180"/>
      <c r="AO1189" s="180"/>
      <c r="AP1189" s="180"/>
      <c r="AQ1189" s="140"/>
      <c r="AR1189" s="46"/>
      <c r="AT1189" s="140"/>
      <c r="AU1189" s="180"/>
      <c r="AV1189" s="180"/>
      <c r="AW1189" s="180"/>
      <c r="AX1189" s="180"/>
      <c r="AY1189" s="140"/>
      <c r="AZ1189" s="46"/>
    </row>
    <row r="1190" spans="22:52" x14ac:dyDescent="0.25">
      <c r="V1190" s="140"/>
      <c r="W1190" s="180"/>
      <c r="X1190" s="180"/>
      <c r="Y1190" s="180"/>
      <c r="Z1190" s="180"/>
      <c r="AA1190" s="140"/>
      <c r="AB1190" s="46"/>
      <c r="AD1190" s="140"/>
      <c r="AE1190" s="180"/>
      <c r="AF1190" s="180"/>
      <c r="AG1190" s="180"/>
      <c r="AH1190" s="180"/>
      <c r="AI1190" s="140"/>
      <c r="AJ1190" s="46"/>
      <c r="AL1190" s="140"/>
      <c r="AM1190" s="180"/>
      <c r="AN1190" s="180"/>
      <c r="AO1190" s="180"/>
      <c r="AP1190" s="180"/>
      <c r="AQ1190" s="140"/>
      <c r="AR1190" s="46"/>
      <c r="AT1190" s="140"/>
      <c r="AU1190" s="180"/>
      <c r="AV1190" s="180"/>
      <c r="AW1190" s="180"/>
      <c r="AX1190" s="180"/>
      <c r="AY1190" s="140"/>
      <c r="AZ1190" s="46"/>
    </row>
    <row r="1191" spans="22:52" x14ac:dyDescent="0.25">
      <c r="V1191" s="140"/>
      <c r="W1191" s="180"/>
      <c r="X1191" s="180"/>
      <c r="Y1191" s="180"/>
      <c r="Z1191" s="180"/>
      <c r="AA1191" s="140"/>
      <c r="AB1191" s="46"/>
      <c r="AD1191" s="140"/>
      <c r="AE1191" s="180"/>
      <c r="AF1191" s="180"/>
      <c r="AG1191" s="180"/>
      <c r="AH1191" s="180"/>
      <c r="AI1191" s="140"/>
      <c r="AJ1191" s="46"/>
      <c r="AL1191" s="140"/>
      <c r="AM1191" s="180"/>
      <c r="AN1191" s="180"/>
      <c r="AO1191" s="180"/>
      <c r="AP1191" s="180"/>
      <c r="AQ1191" s="140"/>
      <c r="AR1191" s="46"/>
      <c r="AT1191" s="140"/>
      <c r="AU1191" s="180"/>
      <c r="AV1191" s="180"/>
      <c r="AW1191" s="180"/>
      <c r="AX1191" s="180"/>
      <c r="AY1191" s="140"/>
      <c r="AZ1191" s="46"/>
    </row>
    <row r="1192" spans="22:52" x14ac:dyDescent="0.25">
      <c r="V1192" s="140"/>
      <c r="W1192" s="180"/>
      <c r="X1192" s="180"/>
      <c r="Y1192" s="180"/>
      <c r="Z1192" s="180"/>
      <c r="AA1192" s="140"/>
      <c r="AB1192" s="46"/>
      <c r="AD1192" s="140"/>
      <c r="AE1192" s="180"/>
      <c r="AF1192" s="180"/>
      <c r="AG1192" s="180"/>
      <c r="AH1192" s="180"/>
      <c r="AI1192" s="140"/>
      <c r="AJ1192" s="46"/>
      <c r="AL1192" s="140"/>
      <c r="AM1192" s="180"/>
      <c r="AN1192" s="180"/>
      <c r="AO1192" s="180"/>
      <c r="AP1192" s="180"/>
      <c r="AQ1192" s="140"/>
      <c r="AR1192" s="46"/>
      <c r="AT1192" s="140"/>
      <c r="AU1192" s="180"/>
      <c r="AV1192" s="180"/>
      <c r="AW1192" s="180"/>
      <c r="AX1192" s="180"/>
      <c r="AY1192" s="140"/>
      <c r="AZ1192" s="46"/>
    </row>
    <row r="1193" spans="22:52" x14ac:dyDescent="0.25">
      <c r="V1193" s="140"/>
      <c r="W1193" s="180"/>
      <c r="X1193" s="180"/>
      <c r="Y1193" s="180"/>
      <c r="Z1193" s="180"/>
      <c r="AA1193" s="140"/>
      <c r="AB1193" s="46"/>
      <c r="AD1193" s="140"/>
      <c r="AE1193" s="180"/>
      <c r="AF1193" s="180"/>
      <c r="AG1193" s="180"/>
      <c r="AH1193" s="180"/>
      <c r="AI1193" s="140"/>
      <c r="AJ1193" s="46"/>
      <c r="AL1193" s="140"/>
      <c r="AM1193" s="180"/>
      <c r="AN1193" s="180"/>
      <c r="AO1193" s="180"/>
      <c r="AP1193" s="180"/>
      <c r="AQ1193" s="140"/>
      <c r="AR1193" s="46"/>
      <c r="AT1193" s="140"/>
      <c r="AU1193" s="180"/>
      <c r="AV1193" s="180"/>
      <c r="AW1193" s="180"/>
      <c r="AX1193" s="180"/>
      <c r="AY1193" s="140"/>
      <c r="AZ1193" s="46"/>
    </row>
    <row r="1194" spans="22:52" x14ac:dyDescent="0.25">
      <c r="V1194" s="140"/>
      <c r="W1194" s="180"/>
      <c r="X1194" s="180"/>
      <c r="Y1194" s="180"/>
      <c r="Z1194" s="180"/>
      <c r="AA1194" s="140"/>
      <c r="AB1194" s="46"/>
      <c r="AD1194" s="140"/>
      <c r="AE1194" s="180"/>
      <c r="AF1194" s="180"/>
      <c r="AG1194" s="180"/>
      <c r="AH1194" s="180"/>
      <c r="AI1194" s="140"/>
      <c r="AJ1194" s="46"/>
      <c r="AL1194" s="140"/>
      <c r="AM1194" s="180"/>
      <c r="AN1194" s="180"/>
      <c r="AO1194" s="180"/>
      <c r="AP1194" s="180"/>
      <c r="AQ1194" s="140"/>
      <c r="AR1194" s="46"/>
      <c r="AT1194" s="140"/>
      <c r="AU1194" s="180"/>
      <c r="AV1194" s="180"/>
      <c r="AW1194" s="180"/>
      <c r="AX1194" s="180"/>
      <c r="AY1194" s="140"/>
      <c r="AZ1194" s="46"/>
    </row>
    <row r="1195" spans="22:52" x14ac:dyDescent="0.25">
      <c r="V1195" s="140"/>
      <c r="W1195" s="180"/>
      <c r="X1195" s="180"/>
      <c r="Y1195" s="180"/>
      <c r="Z1195" s="180"/>
      <c r="AA1195" s="140"/>
      <c r="AB1195" s="46"/>
      <c r="AD1195" s="140"/>
      <c r="AE1195" s="180"/>
      <c r="AF1195" s="180"/>
      <c r="AG1195" s="180"/>
      <c r="AH1195" s="180"/>
      <c r="AI1195" s="140"/>
      <c r="AJ1195" s="46"/>
      <c r="AL1195" s="140"/>
      <c r="AM1195" s="180"/>
      <c r="AN1195" s="180"/>
      <c r="AO1195" s="180"/>
      <c r="AP1195" s="180"/>
      <c r="AQ1195" s="140"/>
      <c r="AR1195" s="46"/>
      <c r="AT1195" s="140"/>
      <c r="AU1195" s="180"/>
      <c r="AV1195" s="180"/>
      <c r="AW1195" s="180"/>
      <c r="AX1195" s="180"/>
      <c r="AY1195" s="140"/>
      <c r="AZ1195" s="46"/>
    </row>
    <row r="1196" spans="22:52" x14ac:dyDescent="0.25">
      <c r="V1196" s="140"/>
      <c r="W1196" s="180"/>
      <c r="X1196" s="180"/>
      <c r="Y1196" s="180"/>
      <c r="Z1196" s="180"/>
      <c r="AA1196" s="140"/>
      <c r="AB1196" s="46"/>
      <c r="AD1196" s="140"/>
      <c r="AE1196" s="180"/>
      <c r="AF1196" s="180"/>
      <c r="AG1196" s="180"/>
      <c r="AH1196" s="180"/>
      <c r="AI1196" s="140"/>
      <c r="AJ1196" s="46"/>
      <c r="AL1196" s="140"/>
      <c r="AM1196" s="180"/>
      <c r="AN1196" s="180"/>
      <c r="AO1196" s="180"/>
      <c r="AP1196" s="180"/>
      <c r="AQ1196" s="140"/>
      <c r="AR1196" s="46"/>
      <c r="AT1196" s="140"/>
      <c r="AU1196" s="180"/>
      <c r="AV1196" s="180"/>
      <c r="AW1196" s="180"/>
      <c r="AX1196" s="180"/>
      <c r="AY1196" s="140"/>
      <c r="AZ1196" s="46"/>
    </row>
    <row r="1197" spans="22:52" x14ac:dyDescent="0.25">
      <c r="V1197" s="140"/>
      <c r="W1197" s="180"/>
      <c r="X1197" s="180"/>
      <c r="Y1197" s="180"/>
      <c r="Z1197" s="180"/>
      <c r="AA1197" s="140"/>
      <c r="AB1197" s="46"/>
      <c r="AD1197" s="140"/>
      <c r="AE1197" s="180"/>
      <c r="AF1197" s="180"/>
      <c r="AG1197" s="180"/>
      <c r="AH1197" s="180"/>
      <c r="AI1197" s="140"/>
      <c r="AJ1197" s="46"/>
      <c r="AL1197" s="140"/>
      <c r="AM1197" s="180"/>
      <c r="AN1197" s="180"/>
      <c r="AO1197" s="180"/>
      <c r="AP1197" s="180"/>
      <c r="AQ1197" s="140"/>
      <c r="AR1197" s="46"/>
      <c r="AT1197" s="140"/>
      <c r="AU1197" s="180"/>
      <c r="AV1197" s="180"/>
      <c r="AW1197" s="180"/>
      <c r="AX1197" s="180"/>
      <c r="AY1197" s="140"/>
      <c r="AZ1197" s="46"/>
    </row>
    <row r="1198" spans="22:52" x14ac:dyDescent="0.25">
      <c r="V1198" s="140"/>
      <c r="W1198" s="180"/>
      <c r="X1198" s="180"/>
      <c r="Y1198" s="180"/>
      <c r="Z1198" s="180"/>
      <c r="AA1198" s="140"/>
      <c r="AB1198" s="46"/>
      <c r="AD1198" s="140"/>
      <c r="AE1198" s="180"/>
      <c r="AF1198" s="180"/>
      <c r="AG1198" s="180"/>
      <c r="AH1198" s="180"/>
      <c r="AI1198" s="140"/>
      <c r="AJ1198" s="46"/>
      <c r="AL1198" s="140"/>
      <c r="AM1198" s="180"/>
      <c r="AN1198" s="180"/>
      <c r="AO1198" s="180"/>
      <c r="AP1198" s="180"/>
      <c r="AQ1198" s="140"/>
      <c r="AR1198" s="46"/>
      <c r="AT1198" s="140"/>
      <c r="AU1198" s="180"/>
      <c r="AV1198" s="180"/>
      <c r="AW1198" s="180"/>
      <c r="AX1198" s="180"/>
      <c r="AY1198" s="140"/>
      <c r="AZ1198" s="46"/>
    </row>
    <row r="1199" spans="22:52" x14ac:dyDescent="0.25">
      <c r="V1199" s="140"/>
      <c r="W1199" s="180"/>
      <c r="X1199" s="180"/>
      <c r="Y1199" s="180"/>
      <c r="Z1199" s="180"/>
      <c r="AA1199" s="140"/>
      <c r="AB1199" s="46"/>
      <c r="AD1199" s="140"/>
      <c r="AE1199" s="180"/>
      <c r="AF1199" s="180"/>
      <c r="AG1199" s="180"/>
      <c r="AH1199" s="180"/>
      <c r="AI1199" s="140"/>
      <c r="AJ1199" s="46"/>
      <c r="AL1199" s="140"/>
      <c r="AM1199" s="180"/>
      <c r="AN1199" s="180"/>
      <c r="AO1199" s="180"/>
      <c r="AP1199" s="180"/>
      <c r="AQ1199" s="140"/>
      <c r="AR1199" s="46"/>
      <c r="AT1199" s="140"/>
      <c r="AU1199" s="180"/>
      <c r="AV1199" s="180"/>
      <c r="AW1199" s="180"/>
      <c r="AX1199" s="180"/>
      <c r="AY1199" s="140"/>
      <c r="AZ1199" s="46"/>
    </row>
    <row r="1200" spans="22:52" x14ac:dyDescent="0.25">
      <c r="V1200" s="140"/>
      <c r="W1200" s="180"/>
      <c r="X1200" s="180"/>
      <c r="Y1200" s="180"/>
      <c r="Z1200" s="180"/>
      <c r="AA1200" s="140"/>
      <c r="AB1200" s="46"/>
      <c r="AD1200" s="140"/>
      <c r="AE1200" s="180"/>
      <c r="AF1200" s="180"/>
      <c r="AG1200" s="180"/>
      <c r="AH1200" s="180"/>
      <c r="AI1200" s="140"/>
      <c r="AJ1200" s="46"/>
      <c r="AL1200" s="140"/>
      <c r="AM1200" s="180"/>
      <c r="AN1200" s="180"/>
      <c r="AO1200" s="180"/>
      <c r="AP1200" s="180"/>
      <c r="AQ1200" s="140"/>
      <c r="AR1200" s="46"/>
      <c r="AT1200" s="140"/>
      <c r="AU1200" s="180"/>
      <c r="AV1200" s="180"/>
      <c r="AW1200" s="180"/>
      <c r="AX1200" s="180"/>
      <c r="AY1200" s="140"/>
      <c r="AZ1200" s="46"/>
    </row>
    <row r="1201" spans="22:52" x14ac:dyDescent="0.25">
      <c r="V1201" s="140"/>
      <c r="W1201" s="180"/>
      <c r="X1201" s="180"/>
      <c r="Y1201" s="180"/>
      <c r="Z1201" s="180"/>
      <c r="AA1201" s="140"/>
      <c r="AB1201" s="46"/>
      <c r="AD1201" s="140"/>
      <c r="AE1201" s="180"/>
      <c r="AF1201" s="180"/>
      <c r="AG1201" s="180"/>
      <c r="AH1201" s="180"/>
      <c r="AI1201" s="140"/>
      <c r="AJ1201" s="46"/>
      <c r="AL1201" s="140"/>
      <c r="AM1201" s="180"/>
      <c r="AN1201" s="180"/>
      <c r="AO1201" s="180"/>
      <c r="AP1201" s="180"/>
      <c r="AQ1201" s="140"/>
      <c r="AR1201" s="46"/>
      <c r="AT1201" s="140"/>
      <c r="AU1201" s="180"/>
      <c r="AV1201" s="180"/>
      <c r="AW1201" s="180"/>
      <c r="AX1201" s="180"/>
      <c r="AY1201" s="140"/>
      <c r="AZ1201" s="46"/>
    </row>
    <row r="1202" spans="22:52" x14ac:dyDescent="0.25">
      <c r="V1202" s="140"/>
      <c r="W1202" s="180"/>
      <c r="X1202" s="180"/>
      <c r="Y1202" s="180"/>
      <c r="Z1202" s="180"/>
      <c r="AA1202" s="140"/>
      <c r="AB1202" s="46"/>
      <c r="AD1202" s="140"/>
      <c r="AE1202" s="180"/>
      <c r="AF1202" s="180"/>
      <c r="AG1202" s="180"/>
      <c r="AH1202" s="180"/>
      <c r="AI1202" s="140"/>
      <c r="AJ1202" s="46"/>
      <c r="AL1202" s="140"/>
      <c r="AM1202" s="180"/>
      <c r="AN1202" s="180"/>
      <c r="AO1202" s="180"/>
      <c r="AP1202" s="180"/>
      <c r="AQ1202" s="140"/>
      <c r="AR1202" s="46"/>
      <c r="AT1202" s="140"/>
      <c r="AU1202" s="180"/>
      <c r="AV1202" s="180"/>
      <c r="AW1202" s="180"/>
      <c r="AX1202" s="180"/>
      <c r="AY1202" s="140"/>
      <c r="AZ1202" s="46"/>
    </row>
    <row r="1203" spans="22:52" x14ac:dyDescent="0.25">
      <c r="V1203" s="140"/>
      <c r="W1203" s="180"/>
      <c r="X1203" s="180"/>
      <c r="Y1203" s="180"/>
      <c r="Z1203" s="180"/>
      <c r="AA1203" s="140"/>
      <c r="AB1203" s="46"/>
      <c r="AD1203" s="140"/>
      <c r="AE1203" s="180"/>
      <c r="AF1203" s="180"/>
      <c r="AG1203" s="180"/>
      <c r="AH1203" s="180"/>
      <c r="AI1203" s="140"/>
      <c r="AJ1203" s="46"/>
      <c r="AL1203" s="140"/>
      <c r="AM1203" s="180"/>
      <c r="AN1203" s="180"/>
      <c r="AO1203" s="180"/>
      <c r="AP1203" s="180"/>
      <c r="AQ1203" s="140"/>
      <c r="AR1203" s="46"/>
      <c r="AT1203" s="140"/>
      <c r="AU1203" s="180"/>
      <c r="AV1203" s="180"/>
      <c r="AW1203" s="180"/>
      <c r="AX1203" s="180"/>
      <c r="AY1203" s="140"/>
      <c r="AZ1203" s="46"/>
    </row>
    <row r="1204" spans="22:52" x14ac:dyDescent="0.25">
      <c r="V1204" s="140"/>
      <c r="W1204" s="180"/>
      <c r="X1204" s="180"/>
      <c r="Y1204" s="180"/>
      <c r="Z1204" s="180"/>
      <c r="AA1204" s="140"/>
      <c r="AB1204" s="46"/>
      <c r="AD1204" s="140"/>
      <c r="AE1204" s="180"/>
      <c r="AF1204" s="180"/>
      <c r="AG1204" s="180"/>
      <c r="AH1204" s="180"/>
      <c r="AI1204" s="140"/>
      <c r="AJ1204" s="46"/>
      <c r="AL1204" s="140"/>
      <c r="AM1204" s="180"/>
      <c r="AN1204" s="180"/>
      <c r="AO1204" s="180"/>
      <c r="AP1204" s="180"/>
      <c r="AQ1204" s="140"/>
      <c r="AR1204" s="46"/>
      <c r="AT1204" s="140"/>
      <c r="AU1204" s="180"/>
      <c r="AV1204" s="180"/>
      <c r="AW1204" s="180"/>
      <c r="AX1204" s="180"/>
      <c r="AY1204" s="140"/>
      <c r="AZ1204" s="46"/>
    </row>
    <row r="1205" spans="22:52" x14ac:dyDescent="0.25">
      <c r="V1205" s="140"/>
      <c r="W1205" s="180"/>
      <c r="X1205" s="180"/>
      <c r="Y1205" s="180"/>
      <c r="Z1205" s="180"/>
      <c r="AA1205" s="140"/>
      <c r="AB1205" s="46"/>
      <c r="AD1205" s="140"/>
      <c r="AE1205" s="180"/>
      <c r="AF1205" s="180"/>
      <c r="AG1205" s="180"/>
      <c r="AH1205" s="180"/>
      <c r="AI1205" s="140"/>
      <c r="AJ1205" s="46"/>
      <c r="AL1205" s="140"/>
      <c r="AM1205" s="180"/>
      <c r="AN1205" s="180"/>
      <c r="AO1205" s="180"/>
      <c r="AP1205" s="180"/>
      <c r="AQ1205" s="140"/>
      <c r="AR1205" s="46"/>
      <c r="AT1205" s="140"/>
      <c r="AU1205" s="180"/>
      <c r="AV1205" s="180"/>
      <c r="AW1205" s="180"/>
      <c r="AX1205" s="180"/>
      <c r="AY1205" s="140"/>
      <c r="AZ1205" s="46"/>
    </row>
    <row r="1206" spans="22:52" x14ac:dyDescent="0.25">
      <c r="V1206" s="140"/>
      <c r="W1206" s="180"/>
      <c r="X1206" s="180"/>
      <c r="Y1206" s="180"/>
      <c r="Z1206" s="180"/>
      <c r="AA1206" s="140"/>
      <c r="AB1206" s="46"/>
      <c r="AD1206" s="140"/>
      <c r="AE1206" s="180"/>
      <c r="AF1206" s="180"/>
      <c r="AG1206" s="180"/>
      <c r="AH1206" s="180"/>
      <c r="AI1206" s="140"/>
      <c r="AJ1206" s="46"/>
      <c r="AL1206" s="140"/>
      <c r="AM1206" s="180"/>
      <c r="AN1206" s="180"/>
      <c r="AO1206" s="180"/>
      <c r="AP1206" s="180"/>
      <c r="AQ1206" s="140"/>
      <c r="AR1206" s="46"/>
      <c r="AT1206" s="140"/>
      <c r="AU1206" s="180"/>
      <c r="AV1206" s="180"/>
      <c r="AW1206" s="180"/>
      <c r="AX1206" s="180"/>
      <c r="AY1206" s="140"/>
      <c r="AZ1206" s="46"/>
    </row>
    <row r="1207" spans="22:52" x14ac:dyDescent="0.25">
      <c r="V1207" s="140"/>
      <c r="W1207" s="180"/>
      <c r="X1207" s="180"/>
      <c r="Y1207" s="180"/>
      <c r="Z1207" s="180"/>
      <c r="AA1207" s="140"/>
      <c r="AB1207" s="46"/>
      <c r="AD1207" s="140"/>
      <c r="AE1207" s="180"/>
      <c r="AF1207" s="180"/>
      <c r="AG1207" s="180"/>
      <c r="AH1207" s="180"/>
      <c r="AI1207" s="140"/>
      <c r="AJ1207" s="46"/>
      <c r="AL1207" s="140"/>
      <c r="AM1207" s="180"/>
      <c r="AN1207" s="180"/>
      <c r="AO1207" s="180"/>
      <c r="AP1207" s="180"/>
      <c r="AQ1207" s="140"/>
      <c r="AR1207" s="46"/>
      <c r="AT1207" s="140"/>
      <c r="AU1207" s="180"/>
      <c r="AV1207" s="180"/>
      <c r="AW1207" s="180"/>
      <c r="AX1207" s="180"/>
      <c r="AY1207" s="140"/>
      <c r="AZ1207" s="46"/>
    </row>
    <row r="1208" spans="22:52" x14ac:dyDescent="0.25">
      <c r="V1208" s="140"/>
      <c r="W1208" s="180"/>
      <c r="X1208" s="180"/>
      <c r="Y1208" s="180"/>
      <c r="Z1208" s="180"/>
      <c r="AA1208" s="140"/>
      <c r="AB1208" s="46"/>
      <c r="AD1208" s="140"/>
      <c r="AE1208" s="180"/>
      <c r="AF1208" s="180"/>
      <c r="AG1208" s="180"/>
      <c r="AH1208" s="180"/>
      <c r="AI1208" s="140"/>
      <c r="AJ1208" s="46"/>
      <c r="AL1208" s="140"/>
      <c r="AM1208" s="180"/>
      <c r="AN1208" s="180"/>
      <c r="AO1208" s="180"/>
      <c r="AP1208" s="180"/>
      <c r="AQ1208" s="140"/>
      <c r="AR1208" s="46"/>
      <c r="AT1208" s="140"/>
      <c r="AU1208" s="180"/>
      <c r="AV1208" s="180"/>
      <c r="AW1208" s="180"/>
      <c r="AX1208" s="180"/>
      <c r="AY1208" s="140"/>
      <c r="AZ1208" s="46"/>
    </row>
    <row r="1209" spans="22:52" x14ac:dyDescent="0.25">
      <c r="V1209" s="140"/>
      <c r="W1209" s="180"/>
      <c r="X1209" s="180"/>
      <c r="Y1209" s="180"/>
      <c r="Z1209" s="180"/>
      <c r="AA1209" s="140"/>
      <c r="AB1209" s="46"/>
      <c r="AD1209" s="140"/>
      <c r="AE1209" s="180"/>
      <c r="AF1209" s="180"/>
      <c r="AG1209" s="180"/>
      <c r="AH1209" s="180"/>
      <c r="AI1209" s="140"/>
      <c r="AJ1209" s="46"/>
      <c r="AL1209" s="140"/>
      <c r="AM1209" s="180"/>
      <c r="AN1209" s="180"/>
      <c r="AO1209" s="180"/>
      <c r="AP1209" s="180"/>
      <c r="AQ1209" s="140"/>
      <c r="AR1209" s="46"/>
      <c r="AT1209" s="140"/>
      <c r="AU1209" s="180"/>
      <c r="AV1209" s="180"/>
      <c r="AW1209" s="180"/>
      <c r="AX1209" s="180"/>
      <c r="AY1209" s="140"/>
      <c r="AZ1209" s="46"/>
    </row>
    <row r="1210" spans="22:52" x14ac:dyDescent="0.25">
      <c r="V1210" s="140"/>
      <c r="W1210" s="180"/>
      <c r="X1210" s="180"/>
      <c r="Y1210" s="180"/>
      <c r="Z1210" s="180"/>
      <c r="AA1210" s="140"/>
      <c r="AB1210" s="46"/>
      <c r="AD1210" s="140"/>
      <c r="AE1210" s="180"/>
      <c r="AF1210" s="180"/>
      <c r="AG1210" s="180"/>
      <c r="AH1210" s="180"/>
      <c r="AI1210" s="140"/>
      <c r="AJ1210" s="46"/>
      <c r="AL1210" s="140"/>
      <c r="AM1210" s="180"/>
      <c r="AN1210" s="180"/>
      <c r="AO1210" s="180"/>
      <c r="AP1210" s="180"/>
      <c r="AQ1210" s="140"/>
      <c r="AR1210" s="46"/>
      <c r="AT1210" s="140"/>
      <c r="AU1210" s="180"/>
      <c r="AV1210" s="180"/>
      <c r="AW1210" s="180"/>
      <c r="AX1210" s="180"/>
      <c r="AY1210" s="140"/>
      <c r="AZ1210" s="46"/>
    </row>
    <row r="1211" spans="22:52" x14ac:dyDescent="0.25">
      <c r="V1211" s="140"/>
      <c r="W1211" s="180"/>
      <c r="X1211" s="180"/>
      <c r="Y1211" s="180"/>
      <c r="Z1211" s="180"/>
      <c r="AA1211" s="140"/>
      <c r="AB1211" s="46"/>
      <c r="AD1211" s="140"/>
      <c r="AE1211" s="180"/>
      <c r="AF1211" s="180"/>
      <c r="AG1211" s="180"/>
      <c r="AH1211" s="180"/>
      <c r="AI1211" s="140"/>
      <c r="AJ1211" s="46"/>
      <c r="AL1211" s="140"/>
      <c r="AM1211" s="180"/>
      <c r="AN1211" s="180"/>
      <c r="AO1211" s="180"/>
      <c r="AP1211" s="180"/>
      <c r="AQ1211" s="140"/>
      <c r="AR1211" s="46"/>
      <c r="AT1211" s="140"/>
      <c r="AU1211" s="180"/>
      <c r="AV1211" s="180"/>
      <c r="AW1211" s="180"/>
      <c r="AX1211" s="180"/>
      <c r="AY1211" s="140"/>
      <c r="AZ1211" s="46"/>
    </row>
    <row r="1212" spans="22:52" x14ac:dyDescent="0.25">
      <c r="V1212" s="140"/>
      <c r="W1212" s="180"/>
      <c r="X1212" s="180"/>
      <c r="Y1212" s="180"/>
      <c r="Z1212" s="180"/>
      <c r="AA1212" s="140"/>
      <c r="AB1212" s="46"/>
      <c r="AD1212" s="140"/>
      <c r="AE1212" s="180"/>
      <c r="AF1212" s="180"/>
      <c r="AG1212" s="180"/>
      <c r="AH1212" s="180"/>
      <c r="AI1212" s="140"/>
      <c r="AJ1212" s="46"/>
      <c r="AL1212" s="140"/>
      <c r="AM1212" s="180"/>
      <c r="AN1212" s="180"/>
      <c r="AO1212" s="180"/>
      <c r="AP1212" s="180"/>
      <c r="AQ1212" s="140"/>
      <c r="AR1212" s="46"/>
      <c r="AT1212" s="140"/>
      <c r="AU1212" s="180"/>
      <c r="AV1212" s="180"/>
      <c r="AW1212" s="180"/>
      <c r="AX1212" s="180"/>
      <c r="AY1212" s="140"/>
      <c r="AZ1212" s="46"/>
    </row>
    <row r="1213" spans="22:52" x14ac:dyDescent="0.25">
      <c r="V1213" s="140"/>
      <c r="W1213" s="180"/>
      <c r="X1213" s="180"/>
      <c r="Y1213" s="180"/>
      <c r="Z1213" s="180"/>
      <c r="AA1213" s="140"/>
      <c r="AB1213" s="46"/>
      <c r="AD1213" s="140"/>
      <c r="AE1213" s="180"/>
      <c r="AF1213" s="180"/>
      <c r="AG1213" s="180"/>
      <c r="AH1213" s="180"/>
      <c r="AI1213" s="140"/>
      <c r="AJ1213" s="46"/>
      <c r="AL1213" s="140"/>
      <c r="AM1213" s="180"/>
      <c r="AN1213" s="180"/>
      <c r="AO1213" s="180"/>
      <c r="AP1213" s="180"/>
      <c r="AQ1213" s="140"/>
      <c r="AR1213" s="46"/>
      <c r="AT1213" s="140"/>
      <c r="AU1213" s="180"/>
      <c r="AV1213" s="180"/>
      <c r="AW1213" s="180"/>
      <c r="AX1213" s="180"/>
      <c r="AY1213" s="140"/>
      <c r="AZ1213" s="46"/>
    </row>
    <row r="1214" spans="22:52" x14ac:dyDescent="0.25">
      <c r="V1214" s="140"/>
      <c r="W1214" s="180"/>
      <c r="X1214" s="180"/>
      <c r="Y1214" s="180"/>
      <c r="Z1214" s="180"/>
      <c r="AA1214" s="140"/>
      <c r="AB1214" s="46"/>
      <c r="AD1214" s="140"/>
      <c r="AE1214" s="180"/>
      <c r="AF1214" s="180"/>
      <c r="AG1214" s="180"/>
      <c r="AH1214" s="180"/>
      <c r="AI1214" s="140"/>
      <c r="AJ1214" s="46"/>
      <c r="AL1214" s="140"/>
      <c r="AM1214" s="180"/>
      <c r="AN1214" s="180"/>
      <c r="AO1214" s="180"/>
      <c r="AP1214" s="180"/>
      <c r="AQ1214" s="140"/>
      <c r="AR1214" s="46"/>
      <c r="AT1214" s="140"/>
      <c r="AU1214" s="180"/>
      <c r="AV1214" s="180"/>
      <c r="AW1214" s="180"/>
      <c r="AX1214" s="180"/>
      <c r="AY1214" s="140"/>
      <c r="AZ1214" s="46"/>
    </row>
    <row r="1215" spans="22:52" x14ac:dyDescent="0.25">
      <c r="V1215" s="140"/>
      <c r="W1215" s="180"/>
      <c r="X1215" s="180"/>
      <c r="Y1215" s="180"/>
      <c r="Z1215" s="180"/>
      <c r="AA1215" s="140"/>
      <c r="AB1215" s="46"/>
      <c r="AD1215" s="140"/>
      <c r="AE1215" s="180"/>
      <c r="AF1215" s="180"/>
      <c r="AG1215" s="180"/>
      <c r="AH1215" s="180"/>
      <c r="AI1215" s="140"/>
      <c r="AJ1215" s="46"/>
      <c r="AL1215" s="140"/>
      <c r="AM1215" s="180"/>
      <c r="AN1215" s="180"/>
      <c r="AO1215" s="180"/>
      <c r="AP1215" s="180"/>
      <c r="AQ1215" s="140"/>
      <c r="AR1215" s="46"/>
      <c r="AT1215" s="140"/>
      <c r="AU1215" s="180"/>
      <c r="AV1215" s="180"/>
      <c r="AW1215" s="180"/>
      <c r="AX1215" s="180"/>
      <c r="AY1215" s="140"/>
      <c r="AZ1215" s="46"/>
    </row>
    <row r="1216" spans="22:52" x14ac:dyDescent="0.25">
      <c r="V1216" s="140"/>
      <c r="W1216" s="180"/>
      <c r="X1216" s="180"/>
      <c r="Y1216" s="180"/>
      <c r="Z1216" s="180"/>
      <c r="AA1216" s="140"/>
      <c r="AB1216" s="46"/>
      <c r="AD1216" s="140"/>
      <c r="AE1216" s="180"/>
      <c r="AF1216" s="180"/>
      <c r="AG1216" s="180"/>
      <c r="AH1216" s="180"/>
      <c r="AI1216" s="140"/>
      <c r="AJ1216" s="46"/>
      <c r="AL1216" s="140"/>
      <c r="AM1216" s="180"/>
      <c r="AN1216" s="180"/>
      <c r="AO1216" s="180"/>
      <c r="AP1216" s="180"/>
      <c r="AQ1216" s="140"/>
      <c r="AR1216" s="46"/>
      <c r="AT1216" s="140"/>
      <c r="AU1216" s="180"/>
      <c r="AV1216" s="180"/>
      <c r="AW1216" s="180"/>
      <c r="AX1216" s="180"/>
      <c r="AY1216" s="140"/>
      <c r="AZ1216" s="46"/>
    </row>
    <row r="1217" spans="22:52" x14ac:dyDescent="0.25">
      <c r="V1217" s="140"/>
      <c r="W1217" s="180"/>
      <c r="X1217" s="180"/>
      <c r="Y1217" s="180"/>
      <c r="Z1217" s="180"/>
      <c r="AA1217" s="140"/>
      <c r="AB1217" s="46"/>
      <c r="AD1217" s="140"/>
      <c r="AE1217" s="180"/>
      <c r="AF1217" s="180"/>
      <c r="AG1217" s="180"/>
      <c r="AH1217" s="180"/>
      <c r="AI1217" s="140"/>
      <c r="AJ1217" s="46"/>
      <c r="AL1217" s="140"/>
      <c r="AM1217" s="180"/>
      <c r="AN1217" s="180"/>
      <c r="AO1217" s="180"/>
      <c r="AP1217" s="180"/>
      <c r="AQ1217" s="140"/>
      <c r="AR1217" s="46"/>
      <c r="AT1217" s="140"/>
      <c r="AU1217" s="180"/>
      <c r="AV1217" s="180"/>
      <c r="AW1217" s="180"/>
      <c r="AX1217" s="180"/>
      <c r="AY1217" s="140"/>
      <c r="AZ1217" s="46"/>
    </row>
    <row r="1218" spans="22:52" x14ac:dyDescent="0.25">
      <c r="V1218" s="140"/>
      <c r="W1218" s="180"/>
      <c r="X1218" s="180"/>
      <c r="Y1218" s="180"/>
      <c r="Z1218" s="180"/>
      <c r="AA1218" s="140"/>
      <c r="AB1218" s="46"/>
      <c r="AD1218" s="140"/>
      <c r="AE1218" s="180"/>
      <c r="AF1218" s="180"/>
      <c r="AG1218" s="180"/>
      <c r="AH1218" s="180"/>
      <c r="AI1218" s="140"/>
      <c r="AJ1218" s="46"/>
      <c r="AL1218" s="140"/>
      <c r="AM1218" s="180"/>
      <c r="AN1218" s="180"/>
      <c r="AO1218" s="180"/>
      <c r="AP1218" s="180"/>
      <c r="AQ1218" s="140"/>
      <c r="AR1218" s="46"/>
      <c r="AT1218" s="140"/>
      <c r="AU1218" s="180"/>
      <c r="AV1218" s="180"/>
      <c r="AW1218" s="180"/>
      <c r="AX1218" s="180"/>
      <c r="AY1218" s="140"/>
      <c r="AZ1218" s="46"/>
    </row>
    <row r="1219" spans="22:52" x14ac:dyDescent="0.25">
      <c r="V1219" s="140"/>
      <c r="W1219" s="180"/>
      <c r="X1219" s="180"/>
      <c r="Y1219" s="180"/>
      <c r="Z1219" s="180"/>
      <c r="AA1219" s="140"/>
      <c r="AB1219" s="46"/>
      <c r="AD1219" s="140"/>
      <c r="AE1219" s="180"/>
      <c r="AF1219" s="180"/>
      <c r="AG1219" s="180"/>
      <c r="AH1219" s="180"/>
      <c r="AI1219" s="140"/>
      <c r="AJ1219" s="46"/>
      <c r="AL1219" s="140"/>
      <c r="AM1219" s="180"/>
      <c r="AN1219" s="180"/>
      <c r="AO1219" s="180"/>
      <c r="AP1219" s="180"/>
      <c r="AQ1219" s="140"/>
      <c r="AR1219" s="46"/>
      <c r="AT1219" s="140"/>
      <c r="AU1219" s="180"/>
      <c r="AV1219" s="180"/>
      <c r="AW1219" s="180"/>
      <c r="AX1219" s="180"/>
      <c r="AY1219" s="140"/>
      <c r="AZ1219" s="46"/>
    </row>
    <row r="1220" spans="22:52" x14ac:dyDescent="0.25">
      <c r="V1220" s="140"/>
      <c r="W1220" s="180"/>
      <c r="X1220" s="180"/>
      <c r="Y1220" s="180"/>
      <c r="Z1220" s="180"/>
      <c r="AA1220" s="140"/>
      <c r="AB1220" s="46"/>
      <c r="AD1220" s="140"/>
      <c r="AE1220" s="180"/>
      <c r="AF1220" s="180"/>
      <c r="AG1220" s="180"/>
      <c r="AH1220" s="180"/>
      <c r="AI1220" s="140"/>
      <c r="AJ1220" s="46"/>
      <c r="AL1220" s="140"/>
      <c r="AM1220" s="180"/>
      <c r="AN1220" s="180"/>
      <c r="AO1220" s="180"/>
      <c r="AP1220" s="180"/>
      <c r="AQ1220" s="140"/>
      <c r="AR1220" s="46"/>
      <c r="AT1220" s="140"/>
      <c r="AU1220" s="180"/>
      <c r="AV1220" s="180"/>
      <c r="AW1220" s="180"/>
      <c r="AX1220" s="180"/>
      <c r="AY1220" s="140"/>
      <c r="AZ1220" s="46"/>
    </row>
    <row r="1221" spans="22:52" x14ac:dyDescent="0.25">
      <c r="V1221" s="140"/>
      <c r="W1221" s="180"/>
      <c r="X1221" s="180"/>
      <c r="Y1221" s="180"/>
      <c r="Z1221" s="180"/>
      <c r="AA1221" s="140"/>
      <c r="AB1221" s="46"/>
      <c r="AD1221" s="140"/>
      <c r="AE1221" s="180"/>
      <c r="AF1221" s="180"/>
      <c r="AG1221" s="180"/>
      <c r="AH1221" s="180"/>
      <c r="AI1221" s="140"/>
      <c r="AJ1221" s="46"/>
      <c r="AL1221" s="140"/>
      <c r="AM1221" s="180"/>
      <c r="AN1221" s="180"/>
      <c r="AO1221" s="180"/>
      <c r="AP1221" s="180"/>
      <c r="AQ1221" s="140"/>
      <c r="AR1221" s="46"/>
      <c r="AT1221" s="140"/>
      <c r="AU1221" s="180"/>
      <c r="AV1221" s="180"/>
      <c r="AW1221" s="180"/>
      <c r="AX1221" s="180"/>
      <c r="AY1221" s="140"/>
      <c r="AZ1221" s="46"/>
    </row>
    <row r="1222" spans="22:52" x14ac:dyDescent="0.25">
      <c r="V1222" s="140"/>
      <c r="W1222" s="180"/>
      <c r="X1222" s="180"/>
      <c r="Y1222" s="180"/>
      <c r="Z1222" s="180"/>
      <c r="AA1222" s="140"/>
      <c r="AB1222" s="46"/>
      <c r="AD1222" s="140"/>
      <c r="AE1222" s="180"/>
      <c r="AF1222" s="180"/>
      <c r="AG1222" s="180"/>
      <c r="AH1222" s="180"/>
      <c r="AI1222" s="140"/>
      <c r="AJ1222" s="46"/>
      <c r="AL1222" s="140"/>
      <c r="AM1222" s="180"/>
      <c r="AN1222" s="180"/>
      <c r="AO1222" s="180"/>
      <c r="AP1222" s="180"/>
      <c r="AQ1222" s="140"/>
      <c r="AR1222" s="46"/>
      <c r="AT1222" s="140"/>
      <c r="AU1222" s="180"/>
      <c r="AV1222" s="180"/>
      <c r="AW1222" s="180"/>
      <c r="AX1222" s="180"/>
      <c r="AY1222" s="140"/>
      <c r="AZ1222" s="46"/>
    </row>
    <row r="1223" spans="22:52" x14ac:dyDescent="0.25">
      <c r="V1223" s="140"/>
      <c r="W1223" s="180"/>
      <c r="X1223" s="180"/>
      <c r="Y1223" s="180"/>
      <c r="Z1223" s="180"/>
      <c r="AA1223" s="140"/>
      <c r="AB1223" s="46"/>
      <c r="AD1223" s="140"/>
      <c r="AE1223" s="180"/>
      <c r="AF1223" s="180"/>
      <c r="AG1223" s="180"/>
      <c r="AH1223" s="180"/>
      <c r="AI1223" s="140"/>
      <c r="AJ1223" s="46"/>
      <c r="AL1223" s="140"/>
      <c r="AM1223" s="180"/>
      <c r="AN1223" s="180"/>
      <c r="AO1223" s="180"/>
      <c r="AP1223" s="180"/>
      <c r="AQ1223" s="140"/>
      <c r="AR1223" s="46"/>
      <c r="AT1223" s="140"/>
      <c r="AU1223" s="180"/>
      <c r="AV1223" s="180"/>
      <c r="AW1223" s="180"/>
      <c r="AX1223" s="180"/>
      <c r="AY1223" s="140"/>
      <c r="AZ1223" s="46"/>
    </row>
    <row r="1224" spans="22:52" x14ac:dyDescent="0.25">
      <c r="V1224" s="140"/>
      <c r="W1224" s="180"/>
      <c r="X1224" s="180"/>
      <c r="Y1224" s="180"/>
      <c r="Z1224" s="180"/>
      <c r="AA1224" s="140"/>
      <c r="AB1224" s="46"/>
      <c r="AD1224" s="140"/>
      <c r="AE1224" s="180"/>
      <c r="AF1224" s="180"/>
      <c r="AG1224" s="180"/>
      <c r="AH1224" s="180"/>
      <c r="AI1224" s="140"/>
      <c r="AJ1224" s="46"/>
      <c r="AL1224" s="140"/>
      <c r="AM1224" s="180"/>
      <c r="AN1224" s="180"/>
      <c r="AO1224" s="180"/>
      <c r="AP1224" s="180"/>
      <c r="AQ1224" s="140"/>
      <c r="AR1224" s="46"/>
      <c r="AT1224" s="140"/>
      <c r="AU1224" s="180"/>
      <c r="AV1224" s="180"/>
      <c r="AW1224" s="180"/>
      <c r="AX1224" s="180"/>
      <c r="AY1224" s="140"/>
      <c r="AZ1224" s="46"/>
    </row>
    <row r="1225" spans="22:52" x14ac:dyDescent="0.25">
      <c r="V1225" s="140"/>
      <c r="W1225" s="180"/>
      <c r="X1225" s="180"/>
      <c r="Y1225" s="180"/>
      <c r="Z1225" s="180"/>
      <c r="AA1225" s="140"/>
      <c r="AB1225" s="46"/>
      <c r="AD1225" s="140"/>
      <c r="AE1225" s="180"/>
      <c r="AF1225" s="180"/>
      <c r="AG1225" s="180"/>
      <c r="AH1225" s="180"/>
      <c r="AI1225" s="140"/>
      <c r="AJ1225" s="46"/>
      <c r="AL1225" s="140"/>
      <c r="AM1225" s="180"/>
      <c r="AN1225" s="180"/>
      <c r="AO1225" s="180"/>
      <c r="AP1225" s="180"/>
      <c r="AQ1225" s="140"/>
      <c r="AR1225" s="46"/>
      <c r="AT1225" s="140"/>
      <c r="AU1225" s="180"/>
      <c r="AV1225" s="180"/>
      <c r="AW1225" s="180"/>
      <c r="AX1225" s="180"/>
      <c r="AY1225" s="140"/>
      <c r="AZ1225" s="46"/>
    </row>
    <row r="1226" spans="22:52" x14ac:dyDescent="0.25">
      <c r="V1226" s="140"/>
      <c r="W1226" s="180"/>
      <c r="X1226" s="180"/>
      <c r="Y1226" s="180"/>
      <c r="Z1226" s="180"/>
      <c r="AA1226" s="140"/>
      <c r="AB1226" s="46"/>
      <c r="AD1226" s="140"/>
      <c r="AE1226" s="180"/>
      <c r="AF1226" s="180"/>
      <c r="AG1226" s="180"/>
      <c r="AH1226" s="180"/>
      <c r="AI1226" s="140"/>
      <c r="AJ1226" s="46"/>
      <c r="AL1226" s="140"/>
      <c r="AM1226" s="180"/>
      <c r="AN1226" s="180"/>
      <c r="AO1226" s="180"/>
      <c r="AP1226" s="180"/>
      <c r="AQ1226" s="140"/>
      <c r="AR1226" s="46"/>
      <c r="AT1226" s="140"/>
      <c r="AU1226" s="180"/>
      <c r="AV1226" s="180"/>
      <c r="AW1226" s="180"/>
      <c r="AX1226" s="180"/>
      <c r="AY1226" s="140"/>
      <c r="AZ1226" s="46"/>
    </row>
    <row r="1227" spans="22:52" x14ac:dyDescent="0.25">
      <c r="V1227" s="140"/>
      <c r="W1227" s="180"/>
      <c r="X1227" s="180"/>
      <c r="Y1227" s="180"/>
      <c r="Z1227" s="180"/>
      <c r="AA1227" s="140"/>
      <c r="AB1227" s="46"/>
      <c r="AD1227" s="140"/>
      <c r="AE1227" s="180"/>
      <c r="AF1227" s="180"/>
      <c r="AG1227" s="180"/>
      <c r="AH1227" s="180"/>
      <c r="AI1227" s="140"/>
      <c r="AJ1227" s="46"/>
      <c r="AL1227" s="140"/>
      <c r="AM1227" s="180"/>
      <c r="AN1227" s="180"/>
      <c r="AO1227" s="180"/>
      <c r="AP1227" s="180"/>
      <c r="AQ1227" s="140"/>
      <c r="AR1227" s="46"/>
      <c r="AT1227" s="140"/>
      <c r="AU1227" s="180"/>
      <c r="AV1227" s="180"/>
      <c r="AW1227" s="180"/>
      <c r="AX1227" s="180"/>
      <c r="AY1227" s="140"/>
      <c r="AZ1227" s="46"/>
    </row>
    <row r="1228" spans="22:52" x14ac:dyDescent="0.25">
      <c r="V1228" s="140"/>
      <c r="W1228" s="180"/>
      <c r="X1228" s="180"/>
      <c r="Y1228" s="180"/>
      <c r="Z1228" s="180"/>
      <c r="AA1228" s="140"/>
      <c r="AB1228" s="46"/>
      <c r="AD1228" s="140"/>
      <c r="AE1228" s="180"/>
      <c r="AF1228" s="180"/>
      <c r="AG1228" s="180"/>
      <c r="AH1228" s="180"/>
      <c r="AI1228" s="140"/>
      <c r="AJ1228" s="46"/>
      <c r="AL1228" s="140"/>
      <c r="AM1228" s="180"/>
      <c r="AN1228" s="180"/>
      <c r="AO1228" s="180"/>
      <c r="AP1228" s="180"/>
      <c r="AQ1228" s="140"/>
      <c r="AR1228" s="46"/>
      <c r="AT1228" s="140"/>
      <c r="AU1228" s="180"/>
      <c r="AV1228" s="180"/>
      <c r="AW1228" s="180"/>
      <c r="AX1228" s="180"/>
      <c r="AY1228" s="140"/>
      <c r="AZ1228" s="46"/>
    </row>
    <row r="1229" spans="22:52" x14ac:dyDescent="0.25">
      <c r="V1229" s="140"/>
      <c r="W1229" s="180"/>
      <c r="X1229" s="180"/>
      <c r="Y1229" s="180"/>
      <c r="Z1229" s="180"/>
      <c r="AA1229" s="140"/>
      <c r="AB1229" s="46"/>
      <c r="AD1229" s="140"/>
      <c r="AE1229" s="180"/>
      <c r="AF1229" s="180"/>
      <c r="AG1229" s="180"/>
      <c r="AH1229" s="180"/>
      <c r="AI1229" s="140"/>
      <c r="AJ1229" s="46"/>
      <c r="AL1229" s="140"/>
      <c r="AM1229" s="180"/>
      <c r="AN1229" s="180"/>
      <c r="AO1229" s="180"/>
      <c r="AP1229" s="180"/>
      <c r="AQ1229" s="140"/>
      <c r="AR1229" s="46"/>
      <c r="AT1229" s="140"/>
      <c r="AU1229" s="180"/>
      <c r="AV1229" s="180"/>
      <c r="AW1229" s="180"/>
      <c r="AX1229" s="180"/>
      <c r="AY1229" s="140"/>
      <c r="AZ1229" s="46"/>
    </row>
    <row r="1230" spans="22:52" x14ac:dyDescent="0.25">
      <c r="V1230" s="140"/>
      <c r="W1230" s="180"/>
      <c r="X1230" s="180"/>
      <c r="Y1230" s="180"/>
      <c r="Z1230" s="180"/>
      <c r="AA1230" s="140"/>
      <c r="AB1230" s="46"/>
      <c r="AD1230" s="140"/>
      <c r="AE1230" s="180"/>
      <c r="AF1230" s="180"/>
      <c r="AG1230" s="180"/>
      <c r="AH1230" s="180"/>
      <c r="AI1230" s="140"/>
      <c r="AJ1230" s="46"/>
      <c r="AL1230" s="140"/>
      <c r="AM1230" s="180"/>
      <c r="AN1230" s="180"/>
      <c r="AO1230" s="180"/>
      <c r="AP1230" s="180"/>
      <c r="AQ1230" s="140"/>
      <c r="AR1230" s="46"/>
      <c r="AT1230" s="140"/>
      <c r="AU1230" s="180"/>
      <c r="AV1230" s="180"/>
      <c r="AW1230" s="180"/>
      <c r="AX1230" s="180"/>
      <c r="AY1230" s="140"/>
      <c r="AZ1230" s="46"/>
    </row>
    <row r="1231" spans="22:52" x14ac:dyDescent="0.25">
      <c r="V1231" s="140"/>
      <c r="W1231" s="180"/>
      <c r="X1231" s="180"/>
      <c r="Y1231" s="180"/>
      <c r="Z1231" s="180"/>
      <c r="AA1231" s="140"/>
      <c r="AB1231" s="46"/>
      <c r="AD1231" s="140"/>
      <c r="AE1231" s="180"/>
      <c r="AF1231" s="180"/>
      <c r="AG1231" s="180"/>
      <c r="AH1231" s="180"/>
      <c r="AI1231" s="140"/>
      <c r="AJ1231" s="46"/>
      <c r="AL1231" s="140"/>
      <c r="AM1231" s="180"/>
      <c r="AN1231" s="180"/>
      <c r="AO1231" s="180"/>
      <c r="AP1231" s="180"/>
      <c r="AQ1231" s="140"/>
      <c r="AR1231" s="46"/>
      <c r="AT1231" s="140"/>
      <c r="AU1231" s="180"/>
      <c r="AV1231" s="180"/>
      <c r="AW1231" s="180"/>
      <c r="AX1231" s="180"/>
      <c r="AY1231" s="140"/>
      <c r="AZ1231" s="46"/>
    </row>
    <row r="1232" spans="22:52" x14ac:dyDescent="0.25">
      <c r="V1232" s="140"/>
      <c r="W1232" s="180"/>
      <c r="X1232" s="180"/>
      <c r="Y1232" s="180"/>
      <c r="Z1232" s="180"/>
      <c r="AA1232" s="140"/>
      <c r="AB1232" s="46"/>
      <c r="AD1232" s="140"/>
      <c r="AE1232" s="180"/>
      <c r="AF1232" s="180"/>
      <c r="AG1232" s="180"/>
      <c r="AH1232" s="180"/>
      <c r="AI1232" s="140"/>
      <c r="AJ1232" s="46"/>
      <c r="AL1232" s="140"/>
      <c r="AM1232" s="180"/>
      <c r="AN1232" s="180"/>
      <c r="AO1232" s="180"/>
      <c r="AP1232" s="180"/>
      <c r="AQ1232" s="140"/>
      <c r="AR1232" s="46"/>
      <c r="AT1232" s="140"/>
      <c r="AU1232" s="180"/>
      <c r="AV1232" s="180"/>
      <c r="AW1232" s="180"/>
      <c r="AX1232" s="180"/>
      <c r="AY1232" s="140"/>
      <c r="AZ1232" s="46"/>
    </row>
    <row r="1233" spans="22:52" x14ac:dyDescent="0.25">
      <c r="V1233" s="140"/>
      <c r="W1233" s="180"/>
      <c r="X1233" s="180"/>
      <c r="Y1233" s="180"/>
      <c r="Z1233" s="180"/>
      <c r="AA1233" s="140"/>
      <c r="AB1233" s="46"/>
      <c r="AD1233" s="140"/>
      <c r="AE1233" s="180"/>
      <c r="AF1233" s="180"/>
      <c r="AG1233" s="180"/>
      <c r="AH1233" s="180"/>
      <c r="AI1233" s="140"/>
      <c r="AJ1233" s="46"/>
      <c r="AL1233" s="140"/>
      <c r="AM1233" s="180"/>
      <c r="AN1233" s="180"/>
      <c r="AO1233" s="180"/>
      <c r="AP1233" s="180"/>
      <c r="AQ1233" s="140"/>
      <c r="AR1233" s="46"/>
      <c r="AT1233" s="140"/>
      <c r="AU1233" s="180"/>
      <c r="AV1233" s="180"/>
      <c r="AW1233" s="180"/>
      <c r="AX1233" s="180"/>
      <c r="AY1233" s="140"/>
      <c r="AZ1233" s="46"/>
    </row>
    <row r="1234" spans="22:52" x14ac:dyDescent="0.25">
      <c r="V1234" s="140"/>
      <c r="W1234" s="180"/>
      <c r="X1234" s="180"/>
      <c r="Y1234" s="180"/>
      <c r="Z1234" s="180"/>
      <c r="AA1234" s="140"/>
      <c r="AB1234" s="46"/>
      <c r="AD1234" s="140"/>
      <c r="AE1234" s="180"/>
      <c r="AF1234" s="180"/>
      <c r="AG1234" s="180"/>
      <c r="AH1234" s="180"/>
      <c r="AI1234" s="140"/>
      <c r="AJ1234" s="46"/>
      <c r="AL1234" s="140"/>
      <c r="AM1234" s="180"/>
      <c r="AN1234" s="180"/>
      <c r="AO1234" s="180"/>
      <c r="AP1234" s="180"/>
      <c r="AQ1234" s="140"/>
      <c r="AR1234" s="46"/>
      <c r="AT1234" s="140"/>
      <c r="AU1234" s="180"/>
      <c r="AV1234" s="180"/>
      <c r="AW1234" s="180"/>
      <c r="AX1234" s="180"/>
      <c r="AY1234" s="140"/>
      <c r="AZ1234" s="46"/>
    </row>
    <row r="1235" spans="22:52" x14ac:dyDescent="0.25">
      <c r="V1235" s="140"/>
      <c r="W1235" s="180"/>
      <c r="X1235" s="180"/>
      <c r="Y1235" s="180"/>
      <c r="Z1235" s="180"/>
      <c r="AA1235" s="140"/>
      <c r="AB1235" s="46"/>
      <c r="AD1235" s="140"/>
      <c r="AE1235" s="180"/>
      <c r="AF1235" s="180"/>
      <c r="AG1235" s="180"/>
      <c r="AH1235" s="180"/>
      <c r="AI1235" s="140"/>
      <c r="AJ1235" s="46"/>
      <c r="AL1235" s="140"/>
      <c r="AM1235" s="180"/>
      <c r="AN1235" s="180"/>
      <c r="AO1235" s="180"/>
      <c r="AP1235" s="180"/>
      <c r="AQ1235" s="140"/>
      <c r="AR1235" s="46"/>
      <c r="AT1235" s="140"/>
      <c r="AU1235" s="180"/>
      <c r="AV1235" s="180"/>
      <c r="AW1235" s="180"/>
      <c r="AX1235" s="180"/>
      <c r="AY1235" s="140"/>
      <c r="AZ1235" s="46"/>
    </row>
    <row r="1236" spans="22:52" x14ac:dyDescent="0.25">
      <c r="V1236" s="140"/>
      <c r="W1236" s="180"/>
      <c r="X1236" s="180"/>
      <c r="Y1236" s="180"/>
      <c r="Z1236" s="180"/>
      <c r="AA1236" s="140"/>
      <c r="AB1236" s="46"/>
      <c r="AD1236" s="140"/>
      <c r="AE1236" s="180"/>
      <c r="AF1236" s="180"/>
      <c r="AG1236" s="180"/>
      <c r="AH1236" s="180"/>
      <c r="AI1236" s="140"/>
      <c r="AJ1236" s="46"/>
      <c r="AL1236" s="140"/>
      <c r="AM1236" s="180"/>
      <c r="AN1236" s="180"/>
      <c r="AO1236" s="180"/>
      <c r="AP1236" s="180"/>
      <c r="AQ1236" s="140"/>
      <c r="AR1236" s="46"/>
      <c r="AT1236" s="140"/>
      <c r="AU1236" s="180"/>
      <c r="AV1236" s="180"/>
      <c r="AW1236" s="180"/>
      <c r="AX1236" s="180"/>
      <c r="AY1236" s="140"/>
      <c r="AZ1236" s="46"/>
    </row>
    <row r="1237" spans="22:52" x14ac:dyDescent="0.25">
      <c r="V1237" s="140"/>
      <c r="W1237" s="180"/>
      <c r="X1237" s="180"/>
      <c r="Y1237" s="180"/>
      <c r="Z1237" s="180"/>
      <c r="AA1237" s="140"/>
      <c r="AB1237" s="46"/>
      <c r="AD1237" s="140"/>
      <c r="AE1237" s="180"/>
      <c r="AF1237" s="180"/>
      <c r="AG1237" s="180"/>
      <c r="AH1237" s="180"/>
      <c r="AI1237" s="140"/>
      <c r="AJ1237" s="46"/>
      <c r="AL1237" s="140"/>
      <c r="AM1237" s="180"/>
      <c r="AN1237" s="180"/>
      <c r="AO1237" s="180"/>
      <c r="AP1237" s="180"/>
      <c r="AQ1237" s="140"/>
      <c r="AR1237" s="46"/>
      <c r="AT1237" s="140"/>
      <c r="AU1237" s="180"/>
      <c r="AV1237" s="180"/>
      <c r="AW1237" s="180"/>
      <c r="AX1237" s="180"/>
      <c r="AY1237" s="140"/>
      <c r="AZ1237" s="46"/>
    </row>
    <row r="1238" spans="22:52" x14ac:dyDescent="0.25">
      <c r="V1238" s="140"/>
      <c r="W1238" s="180"/>
      <c r="X1238" s="180"/>
      <c r="Y1238" s="180"/>
      <c r="Z1238" s="180"/>
      <c r="AA1238" s="140"/>
      <c r="AB1238" s="46"/>
      <c r="AD1238" s="140"/>
      <c r="AE1238" s="180"/>
      <c r="AF1238" s="180"/>
      <c r="AG1238" s="180"/>
      <c r="AH1238" s="180"/>
      <c r="AI1238" s="140"/>
      <c r="AJ1238" s="46"/>
      <c r="AL1238" s="140"/>
      <c r="AM1238" s="180"/>
      <c r="AN1238" s="180"/>
      <c r="AO1238" s="180"/>
      <c r="AP1238" s="180"/>
      <c r="AQ1238" s="140"/>
      <c r="AR1238" s="46"/>
      <c r="AT1238" s="140"/>
      <c r="AU1238" s="180"/>
      <c r="AV1238" s="180"/>
      <c r="AW1238" s="180"/>
      <c r="AX1238" s="180"/>
      <c r="AY1238" s="140"/>
      <c r="AZ1238" s="46"/>
    </row>
    <row r="1239" spans="22:52" x14ac:dyDescent="0.25">
      <c r="V1239" s="140"/>
      <c r="W1239" s="180"/>
      <c r="X1239" s="180"/>
      <c r="Y1239" s="180"/>
      <c r="Z1239" s="180"/>
      <c r="AA1239" s="140"/>
      <c r="AB1239" s="46"/>
      <c r="AD1239" s="140"/>
      <c r="AE1239" s="180"/>
      <c r="AF1239" s="180"/>
      <c r="AG1239" s="180"/>
      <c r="AH1239" s="180"/>
      <c r="AI1239" s="140"/>
      <c r="AJ1239" s="46"/>
      <c r="AL1239" s="140"/>
      <c r="AM1239" s="180"/>
      <c r="AN1239" s="180"/>
      <c r="AO1239" s="180"/>
      <c r="AP1239" s="180"/>
      <c r="AQ1239" s="140"/>
      <c r="AR1239" s="46"/>
      <c r="AT1239" s="140"/>
      <c r="AU1239" s="180"/>
      <c r="AV1239" s="180"/>
      <c r="AW1239" s="180"/>
      <c r="AX1239" s="180"/>
      <c r="AY1239" s="140"/>
      <c r="AZ1239" s="46"/>
    </row>
    <row r="1240" spans="22:52" x14ac:dyDescent="0.25">
      <c r="V1240" s="140"/>
      <c r="W1240" s="180"/>
      <c r="X1240" s="180"/>
      <c r="Y1240" s="180"/>
      <c r="Z1240" s="180"/>
      <c r="AA1240" s="140"/>
      <c r="AB1240" s="46"/>
      <c r="AD1240" s="140"/>
      <c r="AE1240" s="180"/>
      <c r="AF1240" s="180"/>
      <c r="AG1240" s="180"/>
      <c r="AH1240" s="180"/>
      <c r="AI1240" s="140"/>
      <c r="AJ1240" s="46"/>
      <c r="AL1240" s="140"/>
      <c r="AM1240" s="180"/>
      <c r="AN1240" s="180"/>
      <c r="AO1240" s="180"/>
      <c r="AP1240" s="180"/>
      <c r="AQ1240" s="140"/>
      <c r="AR1240" s="46"/>
      <c r="AT1240" s="140"/>
      <c r="AU1240" s="180"/>
      <c r="AV1240" s="180"/>
      <c r="AW1240" s="180"/>
      <c r="AX1240" s="180"/>
      <c r="AY1240" s="140"/>
      <c r="AZ1240" s="46"/>
    </row>
    <row r="1241" spans="22:52" x14ac:dyDescent="0.25">
      <c r="V1241" s="140"/>
      <c r="W1241" s="180"/>
      <c r="X1241" s="180"/>
      <c r="Y1241" s="180"/>
      <c r="Z1241" s="180"/>
      <c r="AA1241" s="140"/>
      <c r="AB1241" s="46"/>
      <c r="AD1241" s="140"/>
      <c r="AE1241" s="180"/>
      <c r="AF1241" s="180"/>
      <c r="AG1241" s="180"/>
      <c r="AH1241" s="180"/>
      <c r="AI1241" s="140"/>
      <c r="AJ1241" s="46"/>
      <c r="AL1241" s="140"/>
      <c r="AM1241" s="180"/>
      <c r="AN1241" s="180"/>
      <c r="AO1241" s="180"/>
      <c r="AP1241" s="180"/>
      <c r="AQ1241" s="140"/>
      <c r="AR1241" s="46"/>
      <c r="AT1241" s="140"/>
      <c r="AU1241" s="180"/>
      <c r="AV1241" s="180"/>
      <c r="AW1241" s="180"/>
      <c r="AX1241" s="180"/>
      <c r="AY1241" s="140"/>
      <c r="AZ1241" s="46"/>
    </row>
    <row r="1242" spans="22:52" x14ac:dyDescent="0.25">
      <c r="V1242" s="140"/>
      <c r="W1242" s="180"/>
      <c r="X1242" s="180"/>
      <c r="Y1242" s="180"/>
      <c r="Z1242" s="180"/>
      <c r="AA1242" s="140"/>
      <c r="AB1242" s="46"/>
      <c r="AD1242" s="140"/>
      <c r="AE1242" s="180"/>
      <c r="AF1242" s="180"/>
      <c r="AG1242" s="180"/>
      <c r="AH1242" s="180"/>
      <c r="AI1242" s="140"/>
      <c r="AJ1242" s="46"/>
      <c r="AL1242" s="140"/>
      <c r="AM1242" s="180"/>
      <c r="AN1242" s="180"/>
      <c r="AO1242" s="180"/>
      <c r="AP1242" s="180"/>
      <c r="AQ1242" s="140"/>
      <c r="AR1242" s="46"/>
      <c r="AT1242" s="140"/>
      <c r="AU1242" s="180"/>
      <c r="AV1242" s="180"/>
      <c r="AW1242" s="180"/>
      <c r="AX1242" s="180"/>
      <c r="AY1242" s="140"/>
      <c r="AZ1242" s="46"/>
    </row>
    <row r="1243" spans="22:52" x14ac:dyDescent="0.25">
      <c r="V1243" s="140"/>
      <c r="W1243" s="180"/>
      <c r="X1243" s="180"/>
      <c r="Y1243" s="180"/>
      <c r="Z1243" s="180"/>
      <c r="AA1243" s="140"/>
      <c r="AB1243" s="46"/>
      <c r="AD1243" s="140"/>
      <c r="AE1243" s="180"/>
      <c r="AF1243" s="180"/>
      <c r="AG1243" s="180"/>
      <c r="AH1243" s="180"/>
      <c r="AI1243" s="140"/>
      <c r="AJ1243" s="46"/>
      <c r="AL1243" s="140"/>
      <c r="AM1243" s="180"/>
      <c r="AN1243" s="180"/>
      <c r="AO1243" s="180"/>
      <c r="AP1243" s="180"/>
      <c r="AQ1243" s="140"/>
      <c r="AR1243" s="46"/>
      <c r="AT1243" s="140"/>
      <c r="AU1243" s="180"/>
      <c r="AV1243" s="180"/>
      <c r="AW1243" s="180"/>
      <c r="AX1243" s="180"/>
      <c r="AY1243" s="140"/>
      <c r="AZ1243" s="46"/>
    </row>
    <row r="1244" spans="22:52" x14ac:dyDescent="0.25">
      <c r="V1244" s="140"/>
      <c r="W1244" s="180"/>
      <c r="X1244" s="180"/>
      <c r="Y1244" s="180"/>
      <c r="Z1244" s="180"/>
      <c r="AA1244" s="140"/>
      <c r="AB1244" s="46"/>
      <c r="AD1244" s="140"/>
      <c r="AE1244" s="180"/>
      <c r="AF1244" s="180"/>
      <c r="AG1244" s="180"/>
      <c r="AH1244" s="180"/>
      <c r="AI1244" s="140"/>
      <c r="AJ1244" s="46"/>
      <c r="AL1244" s="140"/>
      <c r="AM1244" s="180"/>
      <c r="AN1244" s="180"/>
      <c r="AO1244" s="180"/>
      <c r="AP1244" s="180"/>
      <c r="AQ1244" s="140"/>
      <c r="AR1244" s="46"/>
      <c r="AT1244" s="140"/>
      <c r="AU1244" s="180"/>
      <c r="AV1244" s="180"/>
      <c r="AW1244" s="180"/>
      <c r="AX1244" s="180"/>
      <c r="AY1244" s="140"/>
      <c r="AZ1244" s="46"/>
    </row>
    <row r="1245" spans="22:52" x14ac:dyDescent="0.25">
      <c r="V1245" s="140"/>
      <c r="W1245" s="180"/>
      <c r="X1245" s="180"/>
      <c r="Y1245" s="180"/>
      <c r="Z1245" s="180"/>
      <c r="AA1245" s="140"/>
      <c r="AB1245" s="46"/>
      <c r="AD1245" s="140"/>
      <c r="AE1245" s="180"/>
      <c r="AF1245" s="180"/>
      <c r="AG1245" s="180"/>
      <c r="AH1245" s="180"/>
      <c r="AI1245" s="140"/>
      <c r="AJ1245" s="46"/>
      <c r="AL1245" s="140"/>
      <c r="AM1245" s="180"/>
      <c r="AN1245" s="180"/>
      <c r="AO1245" s="180"/>
      <c r="AP1245" s="180"/>
      <c r="AQ1245" s="140"/>
      <c r="AR1245" s="46"/>
      <c r="AT1245" s="140"/>
      <c r="AU1245" s="180"/>
      <c r="AV1245" s="180"/>
      <c r="AW1245" s="180"/>
      <c r="AX1245" s="180"/>
      <c r="AY1245" s="140"/>
      <c r="AZ1245" s="46"/>
    </row>
    <row r="1246" spans="22:52" x14ac:dyDescent="0.25">
      <c r="V1246" s="140"/>
      <c r="W1246" s="180"/>
      <c r="X1246" s="180"/>
      <c r="Y1246" s="180"/>
      <c r="Z1246" s="180"/>
      <c r="AA1246" s="140"/>
      <c r="AB1246" s="46"/>
      <c r="AD1246" s="140"/>
      <c r="AE1246" s="180"/>
      <c r="AF1246" s="180"/>
      <c r="AG1246" s="180"/>
      <c r="AH1246" s="180"/>
      <c r="AI1246" s="140"/>
      <c r="AJ1246" s="46"/>
      <c r="AL1246" s="140"/>
      <c r="AM1246" s="180"/>
      <c r="AN1246" s="180"/>
      <c r="AO1246" s="180"/>
      <c r="AP1246" s="180"/>
      <c r="AQ1246" s="140"/>
      <c r="AR1246" s="46"/>
      <c r="AT1246" s="140"/>
      <c r="AU1246" s="180"/>
      <c r="AV1246" s="180"/>
      <c r="AW1246" s="180"/>
      <c r="AX1246" s="180"/>
      <c r="AY1246" s="140"/>
      <c r="AZ1246" s="46"/>
    </row>
    <row r="1247" spans="22:52" x14ac:dyDescent="0.25">
      <c r="V1247" s="140"/>
      <c r="W1247" s="180"/>
      <c r="X1247" s="180"/>
      <c r="Y1247" s="180"/>
      <c r="Z1247" s="180"/>
      <c r="AA1247" s="140"/>
      <c r="AB1247" s="46"/>
      <c r="AD1247" s="140"/>
      <c r="AE1247" s="180"/>
      <c r="AF1247" s="180"/>
      <c r="AG1247" s="180"/>
      <c r="AH1247" s="180"/>
      <c r="AI1247" s="140"/>
      <c r="AJ1247" s="46"/>
      <c r="AL1247" s="140"/>
      <c r="AM1247" s="180"/>
      <c r="AN1247" s="180"/>
      <c r="AO1247" s="180"/>
      <c r="AP1247" s="180"/>
      <c r="AQ1247" s="140"/>
      <c r="AR1247" s="46"/>
      <c r="AT1247" s="140"/>
      <c r="AU1247" s="180"/>
      <c r="AV1247" s="180"/>
      <c r="AW1247" s="180"/>
      <c r="AX1247" s="180"/>
      <c r="AY1247" s="140"/>
      <c r="AZ1247" s="46"/>
    </row>
    <row r="1248" spans="22:52" x14ac:dyDescent="0.25">
      <c r="V1248" s="140"/>
      <c r="W1248" s="180"/>
      <c r="X1248" s="180"/>
      <c r="Y1248" s="180"/>
      <c r="Z1248" s="180"/>
      <c r="AA1248" s="140"/>
      <c r="AB1248" s="46"/>
      <c r="AD1248" s="140"/>
      <c r="AE1248" s="180"/>
      <c r="AF1248" s="180"/>
      <c r="AG1248" s="180"/>
      <c r="AH1248" s="180"/>
      <c r="AI1248" s="140"/>
      <c r="AJ1248" s="46"/>
      <c r="AL1248" s="140"/>
      <c r="AM1248" s="180"/>
      <c r="AN1248" s="180"/>
      <c r="AO1248" s="180"/>
      <c r="AP1248" s="180"/>
      <c r="AQ1248" s="140"/>
      <c r="AR1248" s="46"/>
      <c r="AT1248" s="140"/>
      <c r="AU1248" s="180"/>
      <c r="AV1248" s="180"/>
      <c r="AW1248" s="180"/>
      <c r="AX1248" s="180"/>
      <c r="AY1248" s="140"/>
      <c r="AZ1248" s="46"/>
    </row>
    <row r="1249" spans="22:52" x14ac:dyDescent="0.25">
      <c r="V1249" s="140"/>
      <c r="W1249" s="180"/>
      <c r="X1249" s="180"/>
      <c r="Y1249" s="180"/>
      <c r="Z1249" s="180"/>
      <c r="AA1249" s="140"/>
      <c r="AB1249" s="46"/>
      <c r="AD1249" s="140"/>
      <c r="AE1249" s="180"/>
      <c r="AF1249" s="180"/>
      <c r="AG1249" s="180"/>
      <c r="AH1249" s="180"/>
      <c r="AI1249" s="140"/>
      <c r="AJ1249" s="46"/>
      <c r="AL1249" s="140"/>
      <c r="AM1249" s="180"/>
      <c r="AN1249" s="180"/>
      <c r="AO1249" s="180"/>
      <c r="AP1249" s="180"/>
      <c r="AQ1249" s="140"/>
      <c r="AR1249" s="46"/>
      <c r="AT1249" s="140"/>
      <c r="AU1249" s="180"/>
      <c r="AV1249" s="180"/>
      <c r="AW1249" s="180"/>
      <c r="AX1249" s="180"/>
      <c r="AY1249" s="140"/>
      <c r="AZ1249" s="46"/>
    </row>
    <row r="1250" spans="22:52" x14ac:dyDescent="0.25">
      <c r="V1250" s="140"/>
      <c r="W1250" s="180"/>
      <c r="X1250" s="180"/>
      <c r="Y1250" s="180"/>
      <c r="Z1250" s="180"/>
      <c r="AA1250" s="140"/>
      <c r="AB1250" s="46"/>
      <c r="AD1250" s="140"/>
      <c r="AE1250" s="180"/>
      <c r="AF1250" s="180"/>
      <c r="AG1250" s="180"/>
      <c r="AH1250" s="180"/>
      <c r="AI1250" s="140"/>
      <c r="AJ1250" s="46"/>
      <c r="AL1250" s="140"/>
      <c r="AM1250" s="180"/>
      <c r="AN1250" s="180"/>
      <c r="AO1250" s="180"/>
      <c r="AP1250" s="180"/>
      <c r="AQ1250" s="140"/>
      <c r="AR1250" s="46"/>
      <c r="AT1250" s="140"/>
      <c r="AU1250" s="180"/>
      <c r="AV1250" s="180"/>
      <c r="AW1250" s="180"/>
      <c r="AX1250" s="180"/>
      <c r="AY1250" s="140"/>
      <c r="AZ1250" s="46"/>
    </row>
    <row r="1251" spans="22:52" x14ac:dyDescent="0.25">
      <c r="V1251" s="140"/>
      <c r="W1251" s="180"/>
      <c r="X1251" s="180"/>
      <c r="Y1251" s="180"/>
      <c r="Z1251" s="180"/>
      <c r="AA1251" s="140"/>
      <c r="AB1251" s="46"/>
      <c r="AD1251" s="140"/>
      <c r="AE1251" s="180"/>
      <c r="AF1251" s="180"/>
      <c r="AG1251" s="180"/>
      <c r="AH1251" s="180"/>
      <c r="AI1251" s="140"/>
      <c r="AJ1251" s="46"/>
      <c r="AL1251" s="140"/>
      <c r="AM1251" s="180"/>
      <c r="AN1251" s="180"/>
      <c r="AO1251" s="180"/>
      <c r="AP1251" s="180"/>
      <c r="AQ1251" s="140"/>
      <c r="AR1251" s="46"/>
      <c r="AT1251" s="140"/>
      <c r="AU1251" s="180"/>
      <c r="AV1251" s="180"/>
      <c r="AW1251" s="180"/>
      <c r="AX1251" s="180"/>
      <c r="AY1251" s="140"/>
      <c r="AZ1251" s="46"/>
    </row>
    <row r="1252" spans="22:52" x14ac:dyDescent="0.25">
      <c r="V1252" s="140"/>
      <c r="W1252" s="180"/>
      <c r="X1252" s="180"/>
      <c r="Y1252" s="180"/>
      <c r="Z1252" s="180"/>
      <c r="AA1252" s="140"/>
      <c r="AB1252" s="46"/>
      <c r="AD1252" s="140"/>
      <c r="AE1252" s="180"/>
      <c r="AF1252" s="180"/>
      <c r="AG1252" s="180"/>
      <c r="AH1252" s="180"/>
      <c r="AI1252" s="140"/>
      <c r="AJ1252" s="46"/>
      <c r="AL1252" s="140"/>
      <c r="AM1252" s="180"/>
      <c r="AN1252" s="180"/>
      <c r="AO1252" s="180"/>
      <c r="AP1252" s="180"/>
      <c r="AQ1252" s="140"/>
      <c r="AR1252" s="46"/>
      <c r="AT1252" s="140"/>
      <c r="AU1252" s="180"/>
      <c r="AV1252" s="180"/>
      <c r="AW1252" s="180"/>
      <c r="AX1252" s="180"/>
      <c r="AY1252" s="140"/>
      <c r="AZ1252" s="46"/>
    </row>
    <row r="1253" spans="22:52" x14ac:dyDescent="0.25">
      <c r="V1253" s="140"/>
      <c r="W1253" s="180"/>
      <c r="X1253" s="180"/>
      <c r="Y1253" s="180"/>
      <c r="Z1253" s="180"/>
      <c r="AA1253" s="140"/>
      <c r="AB1253" s="46"/>
      <c r="AD1253" s="140"/>
      <c r="AE1253" s="180"/>
      <c r="AF1253" s="180"/>
      <c r="AG1253" s="180"/>
      <c r="AH1253" s="180"/>
      <c r="AI1253" s="140"/>
      <c r="AJ1253" s="46"/>
      <c r="AL1253" s="140"/>
      <c r="AM1253" s="180"/>
      <c r="AN1253" s="180"/>
      <c r="AO1253" s="180"/>
      <c r="AP1253" s="180"/>
      <c r="AQ1253" s="140"/>
      <c r="AR1253" s="46"/>
      <c r="AT1253" s="140"/>
      <c r="AU1253" s="180"/>
      <c r="AV1253" s="180"/>
      <c r="AW1253" s="180"/>
      <c r="AX1253" s="180"/>
      <c r="AY1253" s="140"/>
      <c r="AZ1253" s="46"/>
    </row>
    <row r="1254" spans="22:52" x14ac:dyDescent="0.25">
      <c r="V1254" s="140"/>
      <c r="W1254" s="180"/>
      <c r="X1254" s="180"/>
      <c r="Y1254" s="180"/>
      <c r="Z1254" s="180"/>
      <c r="AA1254" s="140"/>
      <c r="AB1254" s="46"/>
      <c r="AD1254" s="140"/>
      <c r="AE1254" s="180"/>
      <c r="AF1254" s="180"/>
      <c r="AG1254" s="180"/>
      <c r="AH1254" s="180"/>
      <c r="AI1254" s="140"/>
      <c r="AJ1254" s="46"/>
      <c r="AL1254" s="140"/>
      <c r="AM1254" s="180"/>
      <c r="AN1254" s="180"/>
      <c r="AO1254" s="180"/>
      <c r="AP1254" s="180"/>
      <c r="AQ1254" s="140"/>
      <c r="AR1254" s="46"/>
      <c r="AT1254" s="140"/>
      <c r="AU1254" s="180"/>
      <c r="AV1254" s="180"/>
      <c r="AW1254" s="180"/>
      <c r="AX1254" s="180"/>
      <c r="AY1254" s="140"/>
      <c r="AZ1254" s="46"/>
    </row>
    <row r="1255" spans="22:52" x14ac:dyDescent="0.25">
      <c r="V1255" s="140"/>
      <c r="W1255" s="180"/>
      <c r="X1255" s="180"/>
      <c r="Y1255" s="180"/>
      <c r="Z1255" s="180"/>
      <c r="AA1255" s="140"/>
      <c r="AB1255" s="46"/>
      <c r="AD1255" s="140"/>
      <c r="AE1255" s="180"/>
      <c r="AF1255" s="180"/>
      <c r="AG1255" s="180"/>
      <c r="AH1255" s="180"/>
      <c r="AI1255" s="140"/>
      <c r="AJ1255" s="46"/>
      <c r="AL1255" s="140"/>
      <c r="AM1255" s="180"/>
      <c r="AN1255" s="180"/>
      <c r="AO1255" s="180"/>
      <c r="AP1255" s="180"/>
      <c r="AQ1255" s="140"/>
      <c r="AR1255" s="46"/>
      <c r="AT1255" s="140"/>
      <c r="AU1255" s="180"/>
      <c r="AV1255" s="180"/>
      <c r="AW1255" s="180"/>
      <c r="AX1255" s="180"/>
      <c r="AY1255" s="140"/>
      <c r="AZ1255" s="46"/>
    </row>
    <row r="1256" spans="22:52" x14ac:dyDescent="0.25">
      <c r="V1256" s="140"/>
      <c r="W1256" s="180"/>
      <c r="X1256" s="180"/>
      <c r="Y1256" s="180"/>
      <c r="Z1256" s="180"/>
      <c r="AA1256" s="140"/>
      <c r="AB1256" s="46"/>
      <c r="AD1256" s="140"/>
      <c r="AE1256" s="180"/>
      <c r="AF1256" s="180"/>
      <c r="AG1256" s="180"/>
      <c r="AH1256" s="180"/>
      <c r="AI1256" s="140"/>
      <c r="AJ1256" s="46"/>
      <c r="AL1256" s="140"/>
      <c r="AM1256" s="180"/>
      <c r="AN1256" s="180"/>
      <c r="AO1256" s="180"/>
      <c r="AP1256" s="180"/>
      <c r="AQ1256" s="140"/>
      <c r="AR1256" s="46"/>
      <c r="AT1256" s="140"/>
      <c r="AU1256" s="180"/>
      <c r="AV1256" s="180"/>
      <c r="AW1256" s="180"/>
      <c r="AX1256" s="180"/>
      <c r="AY1256" s="140"/>
      <c r="AZ1256" s="46"/>
    </row>
    <row r="1257" spans="22:52" x14ac:dyDescent="0.25">
      <c r="V1257" s="140"/>
      <c r="W1257" s="180"/>
      <c r="X1257" s="180"/>
      <c r="Y1257" s="180"/>
      <c r="Z1257" s="180"/>
      <c r="AA1257" s="140"/>
      <c r="AB1257" s="46"/>
      <c r="AD1257" s="140"/>
      <c r="AE1257" s="180"/>
      <c r="AF1257" s="180"/>
      <c r="AG1257" s="180"/>
      <c r="AH1257" s="180"/>
      <c r="AI1257" s="140"/>
      <c r="AJ1257" s="46"/>
      <c r="AL1257" s="140"/>
      <c r="AM1257" s="180"/>
      <c r="AN1257" s="180"/>
      <c r="AO1257" s="180"/>
      <c r="AP1257" s="180"/>
      <c r="AQ1257" s="140"/>
      <c r="AR1257" s="46"/>
      <c r="AT1257" s="140"/>
      <c r="AU1257" s="180"/>
      <c r="AV1257" s="180"/>
      <c r="AW1257" s="180"/>
      <c r="AX1257" s="180"/>
      <c r="AY1257" s="140"/>
      <c r="AZ1257" s="46"/>
    </row>
    <row r="1258" spans="22:52" x14ac:dyDescent="0.25">
      <c r="V1258" s="140"/>
      <c r="W1258" s="180"/>
      <c r="X1258" s="180"/>
      <c r="Y1258" s="180"/>
      <c r="Z1258" s="180"/>
      <c r="AA1258" s="140"/>
      <c r="AB1258" s="46"/>
      <c r="AD1258" s="140"/>
      <c r="AE1258" s="180"/>
      <c r="AF1258" s="180"/>
      <c r="AG1258" s="180"/>
      <c r="AH1258" s="180"/>
      <c r="AI1258" s="140"/>
      <c r="AJ1258" s="46"/>
      <c r="AL1258" s="140"/>
      <c r="AM1258" s="180"/>
      <c r="AN1258" s="180"/>
      <c r="AO1258" s="180"/>
      <c r="AP1258" s="180"/>
      <c r="AQ1258" s="140"/>
      <c r="AR1258" s="46"/>
      <c r="AT1258" s="140"/>
      <c r="AU1258" s="180"/>
      <c r="AV1258" s="180"/>
      <c r="AW1258" s="180"/>
      <c r="AX1258" s="180"/>
      <c r="AY1258" s="140"/>
      <c r="AZ1258" s="46"/>
    </row>
    <row r="1259" spans="22:52" x14ac:dyDescent="0.25">
      <c r="V1259" s="140"/>
      <c r="W1259" s="180"/>
      <c r="X1259" s="180"/>
      <c r="Y1259" s="180"/>
      <c r="Z1259" s="180"/>
      <c r="AA1259" s="140"/>
      <c r="AB1259" s="46"/>
      <c r="AD1259" s="140"/>
      <c r="AE1259" s="180"/>
      <c r="AF1259" s="180"/>
      <c r="AG1259" s="180"/>
      <c r="AH1259" s="180"/>
      <c r="AI1259" s="140"/>
      <c r="AJ1259" s="46"/>
      <c r="AL1259" s="140"/>
      <c r="AM1259" s="180"/>
      <c r="AN1259" s="180"/>
      <c r="AO1259" s="180"/>
      <c r="AP1259" s="180"/>
      <c r="AQ1259" s="140"/>
      <c r="AR1259" s="46"/>
      <c r="AT1259" s="140"/>
      <c r="AU1259" s="180"/>
      <c r="AV1259" s="180"/>
      <c r="AW1259" s="180"/>
      <c r="AX1259" s="180"/>
      <c r="AY1259" s="140"/>
      <c r="AZ1259" s="46"/>
    </row>
    <row r="1260" spans="22:52" x14ac:dyDescent="0.25">
      <c r="V1260" s="140"/>
      <c r="W1260" s="180"/>
      <c r="X1260" s="180"/>
      <c r="Y1260" s="180"/>
      <c r="Z1260" s="180"/>
      <c r="AA1260" s="140"/>
      <c r="AB1260" s="46"/>
      <c r="AD1260" s="140"/>
      <c r="AE1260" s="180"/>
      <c r="AF1260" s="180"/>
      <c r="AG1260" s="180"/>
      <c r="AH1260" s="180"/>
      <c r="AI1260" s="140"/>
      <c r="AJ1260" s="46"/>
      <c r="AL1260" s="140"/>
      <c r="AM1260" s="180"/>
      <c r="AN1260" s="180"/>
      <c r="AO1260" s="180"/>
      <c r="AP1260" s="180"/>
      <c r="AQ1260" s="140"/>
      <c r="AR1260" s="46"/>
      <c r="AT1260" s="140"/>
      <c r="AU1260" s="180"/>
      <c r="AV1260" s="180"/>
      <c r="AW1260" s="180"/>
      <c r="AX1260" s="180"/>
      <c r="AY1260" s="140"/>
      <c r="AZ1260" s="46"/>
    </row>
    <row r="1261" spans="22:52" x14ac:dyDescent="0.25">
      <c r="V1261" s="140"/>
      <c r="W1261" s="180"/>
      <c r="X1261" s="180"/>
      <c r="Y1261" s="180"/>
      <c r="Z1261" s="180"/>
      <c r="AA1261" s="140"/>
      <c r="AB1261" s="46"/>
      <c r="AD1261" s="140"/>
      <c r="AE1261" s="180"/>
      <c r="AF1261" s="180"/>
      <c r="AG1261" s="180"/>
      <c r="AH1261" s="180"/>
      <c r="AI1261" s="140"/>
      <c r="AJ1261" s="46"/>
      <c r="AL1261" s="140"/>
      <c r="AM1261" s="180"/>
      <c r="AN1261" s="180"/>
      <c r="AO1261" s="180"/>
      <c r="AP1261" s="180"/>
      <c r="AQ1261" s="140"/>
      <c r="AR1261" s="46"/>
      <c r="AT1261" s="140"/>
      <c r="AU1261" s="180"/>
      <c r="AV1261" s="180"/>
      <c r="AW1261" s="180"/>
      <c r="AX1261" s="180"/>
      <c r="AY1261" s="140"/>
      <c r="AZ1261" s="46"/>
    </row>
    <row r="1262" spans="22:52" x14ac:dyDescent="0.25">
      <c r="V1262" s="140"/>
      <c r="W1262" s="180"/>
      <c r="X1262" s="180"/>
      <c r="Y1262" s="180"/>
      <c r="Z1262" s="180"/>
      <c r="AA1262" s="140"/>
      <c r="AB1262" s="46"/>
      <c r="AD1262" s="140"/>
      <c r="AE1262" s="180"/>
      <c r="AF1262" s="180"/>
      <c r="AG1262" s="180"/>
      <c r="AH1262" s="180"/>
      <c r="AI1262" s="140"/>
      <c r="AJ1262" s="46"/>
      <c r="AL1262" s="140"/>
      <c r="AM1262" s="180"/>
      <c r="AN1262" s="180"/>
      <c r="AO1262" s="180"/>
      <c r="AP1262" s="180"/>
      <c r="AQ1262" s="140"/>
      <c r="AR1262" s="46"/>
      <c r="AT1262" s="140"/>
      <c r="AU1262" s="180"/>
      <c r="AV1262" s="180"/>
      <c r="AW1262" s="180"/>
      <c r="AX1262" s="180"/>
      <c r="AY1262" s="140"/>
      <c r="AZ1262" s="46"/>
    </row>
    <row r="1263" spans="22:52" x14ac:dyDescent="0.25">
      <c r="V1263" s="140"/>
      <c r="W1263" s="180"/>
      <c r="X1263" s="180"/>
      <c r="Y1263" s="180"/>
      <c r="Z1263" s="180"/>
      <c r="AA1263" s="140"/>
      <c r="AB1263" s="46"/>
      <c r="AD1263" s="140"/>
      <c r="AE1263" s="180"/>
      <c r="AF1263" s="180"/>
      <c r="AG1263" s="180"/>
      <c r="AH1263" s="180"/>
      <c r="AI1263" s="140"/>
      <c r="AJ1263" s="46"/>
      <c r="AL1263" s="140"/>
      <c r="AM1263" s="180"/>
      <c r="AN1263" s="180"/>
      <c r="AO1263" s="180"/>
      <c r="AP1263" s="180"/>
      <c r="AQ1263" s="140"/>
      <c r="AR1263" s="46"/>
      <c r="AT1263" s="140"/>
      <c r="AU1263" s="180"/>
      <c r="AV1263" s="180"/>
      <c r="AW1263" s="180"/>
      <c r="AX1263" s="180"/>
      <c r="AY1263" s="140"/>
      <c r="AZ1263" s="46"/>
    </row>
    <row r="1264" spans="22:52" x14ac:dyDescent="0.25">
      <c r="V1264" s="140"/>
      <c r="W1264" s="180"/>
      <c r="X1264" s="180"/>
      <c r="Y1264" s="180"/>
      <c r="Z1264" s="180"/>
      <c r="AA1264" s="140"/>
      <c r="AB1264" s="46"/>
      <c r="AD1264" s="140"/>
      <c r="AE1264" s="180"/>
      <c r="AF1264" s="180"/>
      <c r="AG1264" s="180"/>
      <c r="AH1264" s="180"/>
      <c r="AI1264" s="140"/>
      <c r="AJ1264" s="46"/>
      <c r="AL1264" s="140"/>
      <c r="AM1264" s="180"/>
      <c r="AN1264" s="180"/>
      <c r="AO1264" s="180"/>
      <c r="AP1264" s="180"/>
      <c r="AQ1264" s="140"/>
      <c r="AR1264" s="46"/>
      <c r="AT1264" s="140"/>
      <c r="AU1264" s="180"/>
      <c r="AV1264" s="180"/>
      <c r="AW1264" s="180"/>
      <c r="AX1264" s="180"/>
      <c r="AY1264" s="140"/>
      <c r="AZ1264" s="46"/>
    </row>
    <row r="1265" spans="22:52" x14ac:dyDescent="0.25">
      <c r="V1265" s="140"/>
      <c r="W1265" s="180"/>
      <c r="X1265" s="180"/>
      <c r="Y1265" s="180"/>
      <c r="Z1265" s="180"/>
      <c r="AA1265" s="140"/>
      <c r="AB1265" s="46"/>
      <c r="AD1265" s="140"/>
      <c r="AE1265" s="180"/>
      <c r="AF1265" s="180"/>
      <c r="AG1265" s="180"/>
      <c r="AH1265" s="180"/>
      <c r="AI1265" s="140"/>
      <c r="AJ1265" s="46"/>
      <c r="AL1265" s="140"/>
      <c r="AM1265" s="180"/>
      <c r="AN1265" s="180"/>
      <c r="AO1265" s="180"/>
      <c r="AP1265" s="180"/>
      <c r="AQ1265" s="140"/>
      <c r="AR1265" s="46"/>
      <c r="AT1265" s="140"/>
      <c r="AU1265" s="180"/>
      <c r="AV1265" s="180"/>
      <c r="AW1265" s="180"/>
      <c r="AX1265" s="180"/>
      <c r="AY1265" s="140"/>
      <c r="AZ1265" s="46"/>
    </row>
    <row r="1266" spans="22:52" x14ac:dyDescent="0.25">
      <c r="V1266" s="140"/>
      <c r="W1266" s="180"/>
      <c r="X1266" s="180"/>
      <c r="Y1266" s="180"/>
      <c r="Z1266" s="180"/>
      <c r="AA1266" s="140"/>
      <c r="AB1266" s="46"/>
      <c r="AD1266" s="140"/>
      <c r="AE1266" s="180"/>
      <c r="AF1266" s="180"/>
      <c r="AG1266" s="180"/>
      <c r="AH1266" s="180"/>
      <c r="AI1266" s="140"/>
      <c r="AJ1266" s="46"/>
      <c r="AL1266" s="140"/>
      <c r="AM1266" s="180"/>
      <c r="AN1266" s="180"/>
      <c r="AO1266" s="180"/>
      <c r="AP1266" s="180"/>
      <c r="AQ1266" s="140"/>
      <c r="AR1266" s="46"/>
      <c r="AT1266" s="140"/>
      <c r="AU1266" s="180"/>
      <c r="AV1266" s="180"/>
      <c r="AW1266" s="180"/>
      <c r="AX1266" s="180"/>
      <c r="AY1266" s="140"/>
      <c r="AZ1266" s="46"/>
    </row>
    <row r="1267" spans="22:52" x14ac:dyDescent="0.25">
      <c r="V1267" s="140"/>
      <c r="W1267" s="180"/>
      <c r="X1267" s="180"/>
      <c r="Y1267" s="180"/>
      <c r="Z1267" s="180"/>
      <c r="AA1267" s="140"/>
      <c r="AB1267" s="46"/>
      <c r="AD1267" s="140"/>
      <c r="AE1267" s="180"/>
      <c r="AF1267" s="180"/>
      <c r="AG1267" s="180"/>
      <c r="AH1267" s="180"/>
      <c r="AI1267" s="140"/>
      <c r="AJ1267" s="46"/>
      <c r="AL1267" s="140"/>
      <c r="AM1267" s="180"/>
      <c r="AN1267" s="180"/>
      <c r="AO1267" s="180"/>
      <c r="AP1267" s="180"/>
      <c r="AQ1267" s="140"/>
      <c r="AR1267" s="46"/>
      <c r="AT1267" s="140"/>
      <c r="AU1267" s="180"/>
      <c r="AV1267" s="180"/>
      <c r="AW1267" s="180"/>
      <c r="AX1267" s="180"/>
      <c r="AY1267" s="140"/>
      <c r="AZ1267" s="46"/>
    </row>
    <row r="1268" spans="22:52" x14ac:dyDescent="0.25">
      <c r="V1268" s="140"/>
      <c r="W1268" s="180"/>
      <c r="X1268" s="180"/>
      <c r="Y1268" s="180"/>
      <c r="Z1268" s="180"/>
      <c r="AA1268" s="140"/>
      <c r="AB1268" s="46"/>
      <c r="AD1268" s="140"/>
      <c r="AE1268" s="180"/>
      <c r="AF1268" s="180"/>
      <c r="AG1268" s="180"/>
      <c r="AH1268" s="180"/>
      <c r="AI1268" s="140"/>
      <c r="AJ1268" s="46"/>
      <c r="AL1268" s="140"/>
      <c r="AM1268" s="180"/>
      <c r="AN1268" s="180"/>
      <c r="AO1268" s="180"/>
      <c r="AP1268" s="180"/>
      <c r="AQ1268" s="140"/>
      <c r="AR1268" s="46"/>
      <c r="AT1268" s="140"/>
      <c r="AU1268" s="180"/>
      <c r="AV1268" s="180"/>
      <c r="AW1268" s="180"/>
      <c r="AX1268" s="180"/>
      <c r="AY1268" s="140"/>
      <c r="AZ1268" s="46"/>
    </row>
    <row r="1269" spans="22:52" x14ac:dyDescent="0.25">
      <c r="V1269" s="140"/>
      <c r="W1269" s="180"/>
      <c r="X1269" s="180"/>
      <c r="Y1269" s="180"/>
      <c r="Z1269" s="180"/>
      <c r="AA1269" s="140"/>
      <c r="AB1269" s="46"/>
      <c r="AD1269" s="140"/>
      <c r="AE1269" s="180"/>
      <c r="AF1269" s="180"/>
      <c r="AG1269" s="180"/>
      <c r="AH1269" s="180"/>
      <c r="AI1269" s="140"/>
      <c r="AJ1269" s="46"/>
      <c r="AL1269" s="140"/>
      <c r="AM1269" s="180"/>
      <c r="AN1269" s="180"/>
      <c r="AO1269" s="180"/>
      <c r="AP1269" s="180"/>
      <c r="AQ1269" s="140"/>
      <c r="AR1269" s="46"/>
      <c r="AT1269" s="140"/>
      <c r="AU1269" s="180"/>
      <c r="AV1269" s="180"/>
      <c r="AW1269" s="180"/>
      <c r="AX1269" s="180"/>
      <c r="AY1269" s="140"/>
      <c r="AZ1269" s="46"/>
    </row>
    <row r="1270" spans="22:52" x14ac:dyDescent="0.25">
      <c r="V1270" s="140"/>
      <c r="W1270" s="180"/>
      <c r="X1270" s="180"/>
      <c r="Y1270" s="180"/>
      <c r="Z1270" s="180"/>
      <c r="AA1270" s="140"/>
      <c r="AB1270" s="46"/>
      <c r="AD1270" s="140"/>
      <c r="AE1270" s="180"/>
      <c r="AF1270" s="180"/>
      <c r="AG1270" s="180"/>
      <c r="AH1270" s="180"/>
      <c r="AI1270" s="140"/>
      <c r="AJ1270" s="46"/>
      <c r="AL1270" s="140"/>
      <c r="AM1270" s="180"/>
      <c r="AN1270" s="180"/>
      <c r="AO1270" s="180"/>
      <c r="AP1270" s="180"/>
      <c r="AQ1270" s="140"/>
      <c r="AR1270" s="46"/>
      <c r="AT1270" s="140"/>
      <c r="AU1270" s="180"/>
      <c r="AV1270" s="180"/>
      <c r="AW1270" s="180"/>
      <c r="AX1270" s="180"/>
      <c r="AY1270" s="140"/>
      <c r="AZ1270" s="46"/>
    </row>
    <row r="1271" spans="22:52" x14ac:dyDescent="0.25">
      <c r="V1271" s="140"/>
      <c r="W1271" s="180"/>
      <c r="X1271" s="180"/>
      <c r="Y1271" s="180"/>
      <c r="Z1271" s="180"/>
      <c r="AA1271" s="140"/>
      <c r="AB1271" s="46"/>
      <c r="AD1271" s="140"/>
      <c r="AE1271" s="180"/>
      <c r="AF1271" s="180"/>
      <c r="AG1271" s="180"/>
      <c r="AH1271" s="180"/>
      <c r="AI1271" s="140"/>
      <c r="AJ1271" s="46"/>
      <c r="AL1271" s="140"/>
      <c r="AM1271" s="180"/>
      <c r="AN1271" s="180"/>
      <c r="AO1271" s="180"/>
      <c r="AP1271" s="180"/>
      <c r="AQ1271" s="140"/>
      <c r="AR1271" s="46"/>
      <c r="AT1271" s="140"/>
      <c r="AU1271" s="180"/>
      <c r="AV1271" s="180"/>
      <c r="AW1271" s="180"/>
      <c r="AX1271" s="180"/>
      <c r="AY1271" s="140"/>
      <c r="AZ1271" s="46"/>
    </row>
    <row r="1272" spans="22:52" x14ac:dyDescent="0.25">
      <c r="V1272" s="140"/>
      <c r="W1272" s="180"/>
      <c r="X1272" s="180"/>
      <c r="Y1272" s="180"/>
      <c r="Z1272" s="180"/>
      <c r="AA1272" s="140"/>
      <c r="AB1272" s="46"/>
      <c r="AD1272" s="140"/>
      <c r="AE1272" s="180"/>
      <c r="AF1272" s="180"/>
      <c r="AG1272" s="180"/>
      <c r="AH1272" s="180"/>
      <c r="AI1272" s="140"/>
      <c r="AJ1272" s="46"/>
      <c r="AL1272" s="140"/>
      <c r="AM1272" s="180"/>
      <c r="AN1272" s="180"/>
      <c r="AO1272" s="180"/>
      <c r="AP1272" s="180"/>
      <c r="AQ1272" s="140"/>
      <c r="AR1272" s="46"/>
      <c r="AT1272" s="140"/>
      <c r="AU1272" s="180"/>
      <c r="AV1272" s="180"/>
      <c r="AW1272" s="180"/>
      <c r="AX1272" s="180"/>
      <c r="AY1272" s="140"/>
      <c r="AZ1272" s="46"/>
    </row>
    <row r="1273" spans="22:52" x14ac:dyDescent="0.25">
      <c r="V1273" s="140"/>
      <c r="W1273" s="180"/>
      <c r="X1273" s="180"/>
      <c r="Y1273" s="180"/>
      <c r="Z1273" s="180"/>
      <c r="AA1273" s="140"/>
      <c r="AB1273" s="46"/>
      <c r="AD1273" s="140"/>
      <c r="AE1273" s="180"/>
      <c r="AF1273" s="180"/>
      <c r="AG1273" s="180"/>
      <c r="AH1273" s="180"/>
      <c r="AI1273" s="140"/>
      <c r="AJ1273" s="46"/>
      <c r="AL1273" s="140"/>
      <c r="AM1273" s="180"/>
      <c r="AN1273" s="180"/>
      <c r="AO1273" s="180"/>
      <c r="AP1273" s="180"/>
      <c r="AQ1273" s="140"/>
      <c r="AR1273" s="46"/>
      <c r="AT1273" s="140"/>
      <c r="AU1273" s="180"/>
      <c r="AV1273" s="180"/>
      <c r="AW1273" s="180"/>
      <c r="AX1273" s="180"/>
      <c r="AY1273" s="140"/>
      <c r="AZ1273" s="46"/>
    </row>
    <row r="1274" spans="22:52" x14ac:dyDescent="0.25">
      <c r="V1274" s="140"/>
      <c r="W1274" s="180"/>
      <c r="X1274" s="180"/>
      <c r="Y1274" s="180"/>
      <c r="Z1274" s="180"/>
      <c r="AA1274" s="140"/>
      <c r="AB1274" s="46"/>
      <c r="AD1274" s="140"/>
      <c r="AE1274" s="180"/>
      <c r="AF1274" s="180"/>
      <c r="AG1274" s="180"/>
      <c r="AH1274" s="180"/>
      <c r="AI1274" s="140"/>
      <c r="AJ1274" s="46"/>
      <c r="AL1274" s="140"/>
      <c r="AM1274" s="180"/>
      <c r="AN1274" s="180"/>
      <c r="AO1274" s="180"/>
      <c r="AP1274" s="180"/>
      <c r="AQ1274" s="140"/>
      <c r="AR1274" s="46"/>
      <c r="AT1274" s="140"/>
      <c r="AU1274" s="180"/>
      <c r="AV1274" s="180"/>
      <c r="AW1274" s="180"/>
      <c r="AX1274" s="180"/>
      <c r="AY1274" s="140"/>
      <c r="AZ1274" s="46"/>
    </row>
    <row r="1275" spans="22:52" x14ac:dyDescent="0.25">
      <c r="V1275" s="140"/>
      <c r="W1275" s="180"/>
      <c r="X1275" s="180"/>
      <c r="Y1275" s="180"/>
      <c r="Z1275" s="180"/>
      <c r="AA1275" s="140"/>
      <c r="AB1275" s="46"/>
      <c r="AD1275" s="140"/>
      <c r="AE1275" s="180"/>
      <c r="AF1275" s="180"/>
      <c r="AG1275" s="180"/>
      <c r="AH1275" s="180"/>
      <c r="AI1275" s="140"/>
      <c r="AJ1275" s="46"/>
      <c r="AL1275" s="140"/>
      <c r="AM1275" s="180"/>
      <c r="AN1275" s="180"/>
      <c r="AO1275" s="180"/>
      <c r="AP1275" s="180"/>
      <c r="AQ1275" s="140"/>
      <c r="AR1275" s="46"/>
      <c r="AT1275" s="140"/>
      <c r="AU1275" s="180"/>
      <c r="AV1275" s="180"/>
      <c r="AW1275" s="180"/>
      <c r="AX1275" s="180"/>
      <c r="AY1275" s="140"/>
      <c r="AZ1275" s="46"/>
    </row>
    <row r="1276" spans="22:52" x14ac:dyDescent="0.25">
      <c r="V1276" s="140"/>
      <c r="W1276" s="180"/>
      <c r="X1276" s="180"/>
      <c r="Y1276" s="180"/>
      <c r="Z1276" s="180"/>
      <c r="AA1276" s="140"/>
      <c r="AB1276" s="46"/>
      <c r="AD1276" s="140"/>
      <c r="AE1276" s="180"/>
      <c r="AF1276" s="180"/>
      <c r="AG1276" s="180"/>
      <c r="AH1276" s="180"/>
      <c r="AI1276" s="140"/>
      <c r="AJ1276" s="46"/>
      <c r="AL1276" s="140"/>
      <c r="AM1276" s="180"/>
      <c r="AN1276" s="180"/>
      <c r="AO1276" s="180"/>
      <c r="AP1276" s="180"/>
      <c r="AQ1276" s="140"/>
      <c r="AR1276" s="46"/>
      <c r="AT1276" s="140"/>
      <c r="AU1276" s="180"/>
      <c r="AV1276" s="180"/>
      <c r="AW1276" s="180"/>
      <c r="AX1276" s="180"/>
      <c r="AY1276" s="140"/>
      <c r="AZ1276" s="46"/>
    </row>
    <row r="1277" spans="22:52" x14ac:dyDescent="0.25">
      <c r="V1277" s="140"/>
      <c r="W1277" s="180"/>
      <c r="X1277" s="180"/>
      <c r="Y1277" s="180"/>
      <c r="Z1277" s="180"/>
      <c r="AA1277" s="140"/>
      <c r="AB1277" s="46"/>
      <c r="AD1277" s="140"/>
      <c r="AE1277" s="180"/>
      <c r="AF1277" s="180"/>
      <c r="AG1277" s="180"/>
      <c r="AH1277" s="180"/>
      <c r="AI1277" s="140"/>
      <c r="AJ1277" s="46"/>
      <c r="AL1277" s="140"/>
      <c r="AM1277" s="180"/>
      <c r="AN1277" s="180"/>
      <c r="AO1277" s="180"/>
      <c r="AP1277" s="180"/>
      <c r="AQ1277" s="140"/>
      <c r="AR1277" s="46"/>
      <c r="AT1277" s="140"/>
      <c r="AU1277" s="180"/>
      <c r="AV1277" s="180"/>
      <c r="AW1277" s="180"/>
      <c r="AX1277" s="180"/>
      <c r="AY1277" s="140"/>
      <c r="AZ1277" s="46"/>
    </row>
    <row r="1278" spans="22:52" x14ac:dyDescent="0.25">
      <c r="V1278" s="140"/>
      <c r="W1278" s="180"/>
      <c r="X1278" s="180"/>
      <c r="Y1278" s="180"/>
      <c r="Z1278" s="180"/>
      <c r="AA1278" s="140"/>
      <c r="AB1278" s="46"/>
      <c r="AD1278" s="140"/>
      <c r="AE1278" s="180"/>
      <c r="AF1278" s="180"/>
      <c r="AG1278" s="180"/>
      <c r="AH1278" s="180"/>
      <c r="AI1278" s="140"/>
      <c r="AJ1278" s="46"/>
      <c r="AL1278" s="140"/>
      <c r="AM1278" s="180"/>
      <c r="AN1278" s="180"/>
      <c r="AO1278" s="180"/>
      <c r="AP1278" s="180"/>
      <c r="AQ1278" s="140"/>
      <c r="AR1278" s="46"/>
      <c r="AT1278" s="140"/>
      <c r="AU1278" s="180"/>
      <c r="AV1278" s="180"/>
      <c r="AW1278" s="180"/>
      <c r="AX1278" s="180"/>
      <c r="AY1278" s="140"/>
      <c r="AZ1278" s="46"/>
    </row>
    <row r="1279" spans="22:52" x14ac:dyDescent="0.25">
      <c r="V1279" s="140"/>
      <c r="W1279" s="180"/>
      <c r="X1279" s="180"/>
      <c r="Y1279" s="180"/>
      <c r="Z1279" s="180"/>
      <c r="AA1279" s="140"/>
      <c r="AB1279" s="46"/>
      <c r="AD1279" s="140"/>
      <c r="AE1279" s="180"/>
      <c r="AF1279" s="180"/>
      <c r="AG1279" s="180"/>
      <c r="AH1279" s="180"/>
      <c r="AI1279" s="140"/>
      <c r="AJ1279" s="46"/>
      <c r="AL1279" s="140"/>
      <c r="AM1279" s="180"/>
      <c r="AN1279" s="180"/>
      <c r="AO1279" s="180"/>
      <c r="AP1279" s="180"/>
      <c r="AQ1279" s="140"/>
      <c r="AR1279" s="46"/>
      <c r="AT1279" s="140"/>
      <c r="AU1279" s="180"/>
      <c r="AV1279" s="180"/>
      <c r="AW1279" s="180"/>
      <c r="AX1279" s="180"/>
      <c r="AY1279" s="140"/>
      <c r="AZ1279" s="46"/>
    </row>
    <row r="1280" spans="22:52" x14ac:dyDescent="0.25">
      <c r="V1280" s="140"/>
      <c r="W1280" s="180"/>
      <c r="X1280" s="180"/>
      <c r="Y1280" s="180"/>
      <c r="Z1280" s="180"/>
      <c r="AA1280" s="140"/>
      <c r="AB1280" s="46"/>
      <c r="AD1280" s="140"/>
      <c r="AE1280" s="180"/>
      <c r="AF1280" s="180"/>
      <c r="AG1280" s="180"/>
      <c r="AH1280" s="180"/>
      <c r="AI1280" s="140"/>
      <c r="AJ1280" s="46"/>
      <c r="AL1280" s="140"/>
      <c r="AM1280" s="180"/>
      <c r="AN1280" s="180"/>
      <c r="AO1280" s="180"/>
      <c r="AP1280" s="180"/>
      <c r="AQ1280" s="140"/>
      <c r="AR1280" s="46"/>
      <c r="AT1280" s="140"/>
      <c r="AU1280" s="180"/>
      <c r="AV1280" s="180"/>
      <c r="AW1280" s="180"/>
      <c r="AX1280" s="180"/>
      <c r="AY1280" s="140"/>
      <c r="AZ1280" s="46"/>
    </row>
    <row r="1281" spans="22:52" x14ac:dyDescent="0.25">
      <c r="V1281" s="140"/>
      <c r="W1281" s="180"/>
      <c r="X1281" s="180"/>
      <c r="Y1281" s="180"/>
      <c r="Z1281" s="180"/>
      <c r="AA1281" s="140"/>
      <c r="AB1281" s="46"/>
      <c r="AD1281" s="140"/>
      <c r="AE1281" s="180"/>
      <c r="AF1281" s="180"/>
      <c r="AG1281" s="180"/>
      <c r="AH1281" s="180"/>
      <c r="AI1281" s="140"/>
      <c r="AJ1281" s="46"/>
      <c r="AL1281" s="140"/>
      <c r="AM1281" s="180"/>
      <c r="AN1281" s="180"/>
      <c r="AO1281" s="180"/>
      <c r="AP1281" s="180"/>
      <c r="AQ1281" s="140"/>
      <c r="AR1281" s="46"/>
      <c r="AT1281" s="140"/>
      <c r="AU1281" s="180"/>
      <c r="AV1281" s="180"/>
      <c r="AW1281" s="180"/>
      <c r="AX1281" s="180"/>
      <c r="AY1281" s="140"/>
      <c r="AZ1281" s="46"/>
    </row>
    <row r="1282" spans="22:52" x14ac:dyDescent="0.25">
      <c r="V1282" s="140"/>
      <c r="W1282" s="180"/>
      <c r="X1282" s="180"/>
      <c r="Y1282" s="180"/>
      <c r="Z1282" s="180"/>
      <c r="AA1282" s="140"/>
      <c r="AB1282" s="46"/>
      <c r="AD1282" s="140"/>
      <c r="AE1282" s="180"/>
      <c r="AF1282" s="180"/>
      <c r="AG1282" s="180"/>
      <c r="AH1282" s="180"/>
      <c r="AI1282" s="140"/>
      <c r="AJ1282" s="46"/>
      <c r="AL1282" s="140"/>
      <c r="AM1282" s="180"/>
      <c r="AN1282" s="180"/>
      <c r="AO1282" s="180"/>
      <c r="AP1282" s="180"/>
      <c r="AQ1282" s="140"/>
      <c r="AR1282" s="46"/>
      <c r="AT1282" s="140"/>
      <c r="AU1282" s="180"/>
      <c r="AV1282" s="180"/>
      <c r="AW1282" s="180"/>
      <c r="AX1282" s="180"/>
      <c r="AY1282" s="140"/>
      <c r="AZ1282" s="46"/>
    </row>
    <row r="1283" spans="22:52" x14ac:dyDescent="0.25">
      <c r="V1283" s="140"/>
      <c r="W1283" s="180"/>
      <c r="X1283" s="180"/>
      <c r="Y1283" s="180"/>
      <c r="Z1283" s="180"/>
      <c r="AA1283" s="140"/>
      <c r="AB1283" s="46"/>
      <c r="AD1283" s="140"/>
      <c r="AE1283" s="180"/>
      <c r="AF1283" s="180"/>
      <c r="AG1283" s="180"/>
      <c r="AH1283" s="180"/>
      <c r="AI1283" s="140"/>
      <c r="AJ1283" s="46"/>
      <c r="AL1283" s="140"/>
      <c r="AM1283" s="180"/>
      <c r="AN1283" s="180"/>
      <c r="AO1283" s="180"/>
      <c r="AP1283" s="180"/>
      <c r="AQ1283" s="140"/>
      <c r="AR1283" s="46"/>
      <c r="AT1283" s="140"/>
      <c r="AU1283" s="180"/>
      <c r="AV1283" s="180"/>
      <c r="AW1283" s="180"/>
      <c r="AX1283" s="180"/>
      <c r="AY1283" s="140"/>
      <c r="AZ1283" s="46"/>
    </row>
    <row r="1284" spans="22:52" x14ac:dyDescent="0.25">
      <c r="V1284" s="140"/>
      <c r="W1284" s="180"/>
      <c r="X1284" s="180"/>
      <c r="Y1284" s="180"/>
      <c r="Z1284" s="180"/>
      <c r="AA1284" s="140"/>
      <c r="AB1284" s="46"/>
      <c r="AD1284" s="140"/>
      <c r="AE1284" s="180"/>
      <c r="AF1284" s="180"/>
      <c r="AG1284" s="180"/>
      <c r="AH1284" s="180"/>
      <c r="AI1284" s="140"/>
      <c r="AJ1284" s="46"/>
      <c r="AL1284" s="140"/>
      <c r="AM1284" s="180"/>
      <c r="AN1284" s="180"/>
      <c r="AO1284" s="180"/>
      <c r="AP1284" s="180"/>
      <c r="AQ1284" s="140"/>
      <c r="AR1284" s="46"/>
      <c r="AT1284" s="140"/>
      <c r="AU1284" s="180"/>
      <c r="AV1284" s="180"/>
      <c r="AW1284" s="180"/>
      <c r="AX1284" s="180"/>
      <c r="AY1284" s="140"/>
      <c r="AZ1284" s="46"/>
    </row>
    <row r="1285" spans="22:52" x14ac:dyDescent="0.25">
      <c r="V1285" s="140"/>
      <c r="W1285" s="180"/>
      <c r="X1285" s="180"/>
      <c r="Y1285" s="180"/>
      <c r="Z1285" s="180"/>
      <c r="AA1285" s="140"/>
      <c r="AB1285" s="46"/>
      <c r="AD1285" s="140"/>
      <c r="AE1285" s="180"/>
      <c r="AF1285" s="180"/>
      <c r="AG1285" s="180"/>
      <c r="AH1285" s="180"/>
      <c r="AI1285" s="140"/>
      <c r="AJ1285" s="46"/>
      <c r="AL1285" s="140"/>
      <c r="AM1285" s="180"/>
      <c r="AN1285" s="180"/>
      <c r="AO1285" s="180"/>
      <c r="AP1285" s="180"/>
      <c r="AQ1285" s="140"/>
      <c r="AR1285" s="46"/>
      <c r="AT1285" s="140"/>
      <c r="AU1285" s="180"/>
      <c r="AV1285" s="180"/>
      <c r="AW1285" s="180"/>
      <c r="AX1285" s="180"/>
      <c r="AY1285" s="140"/>
      <c r="AZ1285" s="46"/>
    </row>
    <row r="1286" spans="22:52" x14ac:dyDescent="0.25">
      <c r="V1286" s="140"/>
      <c r="W1286" s="180"/>
      <c r="X1286" s="180"/>
      <c r="Y1286" s="180"/>
      <c r="Z1286" s="180"/>
      <c r="AA1286" s="140"/>
      <c r="AB1286" s="46"/>
      <c r="AD1286" s="140"/>
      <c r="AE1286" s="180"/>
      <c r="AF1286" s="180"/>
      <c r="AG1286" s="180"/>
      <c r="AH1286" s="180"/>
      <c r="AI1286" s="140"/>
      <c r="AJ1286" s="46"/>
      <c r="AL1286" s="140"/>
      <c r="AM1286" s="180"/>
      <c r="AN1286" s="180"/>
      <c r="AO1286" s="180"/>
      <c r="AP1286" s="180"/>
      <c r="AQ1286" s="140"/>
      <c r="AR1286" s="46"/>
      <c r="AT1286" s="140"/>
      <c r="AU1286" s="180"/>
      <c r="AV1286" s="180"/>
      <c r="AW1286" s="180"/>
      <c r="AX1286" s="180"/>
      <c r="AY1286" s="140"/>
      <c r="AZ1286" s="46"/>
    </row>
    <row r="1287" spans="22:52" x14ac:dyDescent="0.25">
      <c r="V1287" s="140"/>
      <c r="W1287" s="180"/>
      <c r="X1287" s="180"/>
      <c r="Y1287" s="180"/>
      <c r="Z1287" s="180"/>
      <c r="AA1287" s="140"/>
      <c r="AB1287" s="46"/>
      <c r="AD1287" s="140"/>
      <c r="AE1287" s="180"/>
      <c r="AF1287" s="180"/>
      <c r="AG1287" s="180"/>
      <c r="AH1287" s="180"/>
      <c r="AI1287" s="140"/>
      <c r="AJ1287" s="46"/>
      <c r="AL1287" s="140"/>
      <c r="AM1287" s="180"/>
      <c r="AN1287" s="180"/>
      <c r="AO1287" s="180"/>
      <c r="AP1287" s="180"/>
      <c r="AQ1287" s="140"/>
      <c r="AR1287" s="46"/>
      <c r="AT1287" s="140"/>
      <c r="AU1287" s="180"/>
      <c r="AV1287" s="180"/>
      <c r="AW1287" s="180"/>
      <c r="AX1287" s="180"/>
      <c r="AY1287" s="140"/>
      <c r="AZ1287" s="46"/>
    </row>
    <row r="1288" spans="22:52" x14ac:dyDescent="0.25">
      <c r="V1288" s="140"/>
      <c r="W1288" s="180"/>
      <c r="X1288" s="180"/>
      <c r="Y1288" s="180"/>
      <c r="Z1288" s="180"/>
      <c r="AA1288" s="140"/>
      <c r="AB1288" s="46"/>
      <c r="AD1288" s="140"/>
      <c r="AE1288" s="180"/>
      <c r="AF1288" s="180"/>
      <c r="AG1288" s="180"/>
      <c r="AH1288" s="180"/>
      <c r="AI1288" s="140"/>
      <c r="AJ1288" s="46"/>
      <c r="AL1288" s="140"/>
      <c r="AM1288" s="180"/>
      <c r="AN1288" s="180"/>
      <c r="AO1288" s="180"/>
      <c r="AP1288" s="180"/>
      <c r="AQ1288" s="140"/>
      <c r="AR1288" s="46"/>
      <c r="AT1288" s="140"/>
      <c r="AU1288" s="180"/>
      <c r="AV1288" s="180"/>
      <c r="AW1288" s="180"/>
      <c r="AX1288" s="180"/>
      <c r="AY1288" s="140"/>
      <c r="AZ1288" s="46"/>
    </row>
    <row r="1289" spans="22:52" x14ac:dyDescent="0.25">
      <c r="V1289" s="140"/>
      <c r="W1289" s="180"/>
      <c r="X1289" s="180"/>
      <c r="Y1289" s="180"/>
      <c r="Z1289" s="180"/>
      <c r="AA1289" s="140"/>
      <c r="AB1289" s="46"/>
      <c r="AD1289" s="140"/>
      <c r="AE1289" s="180"/>
      <c r="AF1289" s="180"/>
      <c r="AG1289" s="180"/>
      <c r="AH1289" s="180"/>
      <c r="AI1289" s="140"/>
      <c r="AJ1289" s="46"/>
      <c r="AL1289" s="140"/>
      <c r="AM1289" s="180"/>
      <c r="AN1289" s="180"/>
      <c r="AO1289" s="180"/>
      <c r="AP1289" s="180"/>
      <c r="AQ1289" s="140"/>
      <c r="AR1289" s="46"/>
      <c r="AT1289" s="140"/>
      <c r="AU1289" s="180"/>
      <c r="AV1289" s="180"/>
      <c r="AW1289" s="180"/>
      <c r="AX1289" s="180"/>
      <c r="AY1289" s="140"/>
      <c r="AZ1289" s="46"/>
    </row>
    <row r="1290" spans="22:52" x14ac:dyDescent="0.25">
      <c r="V1290" s="140"/>
      <c r="W1290" s="180"/>
      <c r="X1290" s="180"/>
      <c r="Y1290" s="180"/>
      <c r="Z1290" s="180"/>
      <c r="AA1290" s="140"/>
      <c r="AB1290" s="46"/>
      <c r="AD1290" s="140"/>
      <c r="AE1290" s="180"/>
      <c r="AF1290" s="180"/>
      <c r="AG1290" s="180"/>
      <c r="AH1290" s="180"/>
      <c r="AI1290" s="140"/>
      <c r="AJ1290" s="46"/>
      <c r="AL1290" s="140"/>
      <c r="AM1290" s="180"/>
      <c r="AN1290" s="180"/>
      <c r="AO1290" s="180"/>
      <c r="AP1290" s="180"/>
      <c r="AQ1290" s="140"/>
      <c r="AR1290" s="46"/>
      <c r="AT1290" s="140"/>
      <c r="AU1290" s="180"/>
      <c r="AV1290" s="180"/>
      <c r="AW1290" s="180"/>
      <c r="AX1290" s="180"/>
      <c r="AY1290" s="140"/>
      <c r="AZ1290" s="46"/>
    </row>
    <row r="1291" spans="22:52" x14ac:dyDescent="0.25">
      <c r="V1291" s="140"/>
      <c r="W1291" s="180"/>
      <c r="X1291" s="180"/>
      <c r="Y1291" s="180"/>
      <c r="Z1291" s="180"/>
      <c r="AA1291" s="140"/>
      <c r="AB1291" s="46"/>
      <c r="AD1291" s="140"/>
      <c r="AE1291" s="180"/>
      <c r="AF1291" s="180"/>
      <c r="AG1291" s="180"/>
      <c r="AH1291" s="180"/>
      <c r="AI1291" s="140"/>
      <c r="AJ1291" s="46"/>
      <c r="AL1291" s="140"/>
      <c r="AM1291" s="180"/>
      <c r="AN1291" s="180"/>
      <c r="AO1291" s="180"/>
      <c r="AP1291" s="180"/>
      <c r="AQ1291" s="140"/>
      <c r="AR1291" s="46"/>
      <c r="AT1291" s="140"/>
      <c r="AU1291" s="180"/>
      <c r="AV1291" s="180"/>
      <c r="AW1291" s="180"/>
      <c r="AX1291" s="180"/>
      <c r="AY1291" s="140"/>
      <c r="AZ1291" s="46"/>
    </row>
    <row r="1292" spans="22:52" x14ac:dyDescent="0.25">
      <c r="V1292" s="140"/>
      <c r="W1292" s="180"/>
      <c r="X1292" s="180"/>
      <c r="Y1292" s="180"/>
      <c r="Z1292" s="180"/>
      <c r="AA1292" s="140"/>
      <c r="AB1292" s="46"/>
      <c r="AD1292" s="140"/>
      <c r="AE1292" s="180"/>
      <c r="AF1292" s="180"/>
      <c r="AG1292" s="180"/>
      <c r="AH1292" s="180"/>
      <c r="AI1292" s="140"/>
      <c r="AJ1292" s="46"/>
      <c r="AL1292" s="140"/>
      <c r="AM1292" s="180"/>
      <c r="AN1292" s="180"/>
      <c r="AO1292" s="180"/>
      <c r="AP1292" s="180"/>
      <c r="AQ1292" s="140"/>
      <c r="AR1292" s="46"/>
      <c r="AT1292" s="140"/>
      <c r="AU1292" s="180"/>
      <c r="AV1292" s="180"/>
      <c r="AW1292" s="180"/>
      <c r="AX1292" s="180"/>
      <c r="AY1292" s="140"/>
      <c r="AZ1292" s="46"/>
    </row>
    <row r="1293" spans="22:52" x14ac:dyDescent="0.25">
      <c r="V1293" s="140"/>
      <c r="W1293" s="180"/>
      <c r="X1293" s="180"/>
      <c r="Y1293" s="180"/>
      <c r="Z1293" s="180"/>
      <c r="AA1293" s="140"/>
      <c r="AB1293" s="46"/>
      <c r="AD1293" s="140"/>
      <c r="AE1293" s="180"/>
      <c r="AF1293" s="180"/>
      <c r="AG1293" s="180"/>
      <c r="AH1293" s="180"/>
      <c r="AI1293" s="140"/>
      <c r="AJ1293" s="46"/>
      <c r="AL1293" s="140"/>
      <c r="AM1293" s="180"/>
      <c r="AN1293" s="180"/>
      <c r="AO1293" s="180"/>
      <c r="AP1293" s="180"/>
      <c r="AQ1293" s="140"/>
      <c r="AR1293" s="46"/>
      <c r="AT1293" s="140"/>
      <c r="AU1293" s="180"/>
      <c r="AV1293" s="180"/>
      <c r="AW1293" s="180"/>
      <c r="AX1293" s="180"/>
      <c r="AY1293" s="140"/>
      <c r="AZ1293" s="46"/>
    </row>
    <row r="1294" spans="22:52" x14ac:dyDescent="0.25">
      <c r="V1294" s="140"/>
      <c r="W1294" s="180"/>
      <c r="X1294" s="180"/>
      <c r="Y1294" s="180"/>
      <c r="Z1294" s="180"/>
      <c r="AA1294" s="140"/>
      <c r="AB1294" s="46"/>
      <c r="AD1294" s="140"/>
      <c r="AE1294" s="180"/>
      <c r="AF1294" s="180"/>
      <c r="AG1294" s="180"/>
      <c r="AH1294" s="180"/>
      <c r="AI1294" s="140"/>
      <c r="AJ1294" s="46"/>
      <c r="AL1294" s="140"/>
      <c r="AM1294" s="180"/>
      <c r="AN1294" s="180"/>
      <c r="AO1294" s="180"/>
      <c r="AP1294" s="180"/>
      <c r="AQ1294" s="140"/>
      <c r="AR1294" s="46"/>
      <c r="AT1294" s="140"/>
      <c r="AU1294" s="180"/>
      <c r="AV1294" s="180"/>
      <c r="AW1294" s="180"/>
      <c r="AX1294" s="180"/>
      <c r="AY1294" s="140"/>
      <c r="AZ1294" s="46"/>
    </row>
    <row r="1295" spans="22:52" x14ac:dyDescent="0.25">
      <c r="V1295" s="140"/>
      <c r="W1295" s="180"/>
      <c r="X1295" s="180"/>
      <c r="Y1295" s="180"/>
      <c r="Z1295" s="180"/>
      <c r="AA1295" s="140"/>
      <c r="AB1295" s="46"/>
      <c r="AD1295" s="140"/>
      <c r="AE1295" s="180"/>
      <c r="AF1295" s="180"/>
      <c r="AG1295" s="180"/>
      <c r="AH1295" s="180"/>
      <c r="AI1295" s="140"/>
      <c r="AJ1295" s="46"/>
      <c r="AL1295" s="140"/>
      <c r="AM1295" s="180"/>
      <c r="AN1295" s="180"/>
      <c r="AO1295" s="180"/>
      <c r="AP1295" s="180"/>
      <c r="AQ1295" s="140"/>
      <c r="AR1295" s="46"/>
      <c r="AT1295" s="140"/>
      <c r="AU1295" s="180"/>
      <c r="AV1295" s="180"/>
      <c r="AW1295" s="180"/>
      <c r="AX1295" s="180"/>
      <c r="AY1295" s="140"/>
      <c r="AZ1295" s="46"/>
    </row>
    <row r="1296" spans="22:52" x14ac:dyDescent="0.25">
      <c r="V1296" s="140"/>
      <c r="W1296" s="180"/>
      <c r="X1296" s="180"/>
      <c r="Y1296" s="180"/>
      <c r="Z1296" s="180"/>
      <c r="AA1296" s="140"/>
      <c r="AB1296" s="46"/>
      <c r="AD1296" s="140"/>
      <c r="AE1296" s="180"/>
      <c r="AF1296" s="180"/>
      <c r="AG1296" s="180"/>
      <c r="AH1296" s="180"/>
      <c r="AI1296" s="140"/>
      <c r="AJ1296" s="46"/>
      <c r="AL1296" s="140"/>
      <c r="AM1296" s="180"/>
      <c r="AN1296" s="180"/>
      <c r="AO1296" s="180"/>
      <c r="AP1296" s="180"/>
      <c r="AQ1296" s="140"/>
      <c r="AR1296" s="46"/>
      <c r="AT1296" s="140"/>
      <c r="AU1296" s="180"/>
      <c r="AV1296" s="180"/>
      <c r="AW1296" s="180"/>
      <c r="AX1296" s="180"/>
      <c r="AY1296" s="140"/>
      <c r="AZ1296" s="46"/>
    </row>
    <row r="1297" spans="22:52" x14ac:dyDescent="0.25">
      <c r="V1297" s="140"/>
      <c r="W1297" s="180"/>
      <c r="X1297" s="180"/>
      <c r="Y1297" s="180"/>
      <c r="Z1297" s="180"/>
      <c r="AA1297" s="140"/>
      <c r="AB1297" s="46"/>
      <c r="AD1297" s="140"/>
      <c r="AE1297" s="180"/>
      <c r="AF1297" s="180"/>
      <c r="AG1297" s="180"/>
      <c r="AH1297" s="180"/>
      <c r="AI1297" s="140"/>
      <c r="AJ1297" s="46"/>
      <c r="AL1297" s="140"/>
      <c r="AM1297" s="180"/>
      <c r="AN1297" s="180"/>
      <c r="AO1297" s="180"/>
      <c r="AP1297" s="180"/>
      <c r="AQ1297" s="140"/>
      <c r="AR1297" s="46"/>
      <c r="AT1297" s="140"/>
      <c r="AU1297" s="180"/>
      <c r="AV1297" s="180"/>
      <c r="AW1297" s="180"/>
      <c r="AX1297" s="180"/>
      <c r="AY1297" s="140"/>
      <c r="AZ1297" s="46"/>
    </row>
    <row r="1298" spans="22:52" x14ac:dyDescent="0.25">
      <c r="V1298" s="140"/>
      <c r="W1298" s="180"/>
      <c r="X1298" s="180"/>
      <c r="Y1298" s="180"/>
      <c r="Z1298" s="180"/>
      <c r="AA1298" s="140"/>
      <c r="AB1298" s="46"/>
      <c r="AD1298" s="140"/>
      <c r="AE1298" s="180"/>
      <c r="AF1298" s="180"/>
      <c r="AG1298" s="180"/>
      <c r="AH1298" s="180"/>
      <c r="AI1298" s="140"/>
      <c r="AJ1298" s="46"/>
      <c r="AL1298" s="140"/>
      <c r="AM1298" s="180"/>
      <c r="AN1298" s="180"/>
      <c r="AO1298" s="180"/>
      <c r="AP1298" s="180"/>
      <c r="AQ1298" s="140"/>
      <c r="AR1298" s="46"/>
      <c r="AT1298" s="140"/>
      <c r="AU1298" s="180"/>
      <c r="AV1298" s="180"/>
      <c r="AW1298" s="180"/>
      <c r="AX1298" s="180"/>
      <c r="AY1298" s="140"/>
      <c r="AZ1298" s="46"/>
    </row>
    <row r="1299" spans="22:52" x14ac:dyDescent="0.25">
      <c r="V1299" s="140"/>
      <c r="W1299" s="180"/>
      <c r="X1299" s="180"/>
      <c r="Y1299" s="180"/>
      <c r="Z1299" s="180"/>
      <c r="AA1299" s="140"/>
      <c r="AB1299" s="46"/>
      <c r="AD1299" s="140"/>
      <c r="AE1299" s="180"/>
      <c r="AF1299" s="180"/>
      <c r="AG1299" s="180"/>
      <c r="AH1299" s="180"/>
      <c r="AI1299" s="140"/>
      <c r="AJ1299" s="46"/>
      <c r="AL1299" s="140"/>
      <c r="AM1299" s="180"/>
      <c r="AN1299" s="180"/>
      <c r="AO1299" s="180"/>
      <c r="AP1299" s="180"/>
      <c r="AQ1299" s="140"/>
      <c r="AR1299" s="46"/>
      <c r="AT1299" s="140"/>
      <c r="AU1299" s="180"/>
      <c r="AV1299" s="180"/>
      <c r="AW1299" s="180"/>
      <c r="AX1299" s="180"/>
      <c r="AY1299" s="140"/>
      <c r="AZ1299" s="46"/>
    </row>
    <row r="1300" spans="22:52" x14ac:dyDescent="0.25">
      <c r="V1300" s="140"/>
      <c r="W1300" s="180"/>
      <c r="X1300" s="180"/>
      <c r="Y1300" s="180"/>
      <c r="Z1300" s="180"/>
      <c r="AA1300" s="140"/>
      <c r="AB1300" s="46"/>
      <c r="AD1300" s="140"/>
      <c r="AE1300" s="180"/>
      <c r="AF1300" s="180"/>
      <c r="AG1300" s="180"/>
      <c r="AH1300" s="180"/>
      <c r="AI1300" s="140"/>
      <c r="AJ1300" s="46"/>
      <c r="AL1300" s="140"/>
      <c r="AM1300" s="180"/>
      <c r="AN1300" s="180"/>
      <c r="AO1300" s="180"/>
      <c r="AP1300" s="180"/>
      <c r="AQ1300" s="140"/>
      <c r="AR1300" s="46"/>
      <c r="AT1300" s="140"/>
      <c r="AU1300" s="180"/>
      <c r="AV1300" s="180"/>
      <c r="AW1300" s="180"/>
      <c r="AX1300" s="180"/>
      <c r="AY1300" s="140"/>
      <c r="AZ1300" s="46"/>
    </row>
    <row r="1301" spans="22:52" x14ac:dyDescent="0.25">
      <c r="V1301" s="140"/>
      <c r="W1301" s="180"/>
      <c r="X1301" s="180"/>
      <c r="Y1301" s="180"/>
      <c r="Z1301" s="180"/>
      <c r="AA1301" s="140"/>
      <c r="AB1301" s="46"/>
      <c r="AD1301" s="140"/>
      <c r="AE1301" s="180"/>
      <c r="AF1301" s="180"/>
      <c r="AG1301" s="180"/>
      <c r="AH1301" s="180"/>
      <c r="AI1301" s="140"/>
      <c r="AJ1301" s="46"/>
      <c r="AL1301" s="140"/>
      <c r="AM1301" s="180"/>
      <c r="AN1301" s="180"/>
      <c r="AO1301" s="180"/>
      <c r="AP1301" s="180"/>
      <c r="AQ1301" s="140"/>
      <c r="AR1301" s="46"/>
      <c r="AT1301" s="140"/>
      <c r="AU1301" s="180"/>
      <c r="AV1301" s="180"/>
      <c r="AW1301" s="180"/>
      <c r="AX1301" s="180"/>
      <c r="AY1301" s="140"/>
      <c r="AZ1301" s="46"/>
    </row>
    <row r="1302" spans="22:52" x14ac:dyDescent="0.25">
      <c r="V1302" s="140"/>
      <c r="W1302" s="180"/>
      <c r="X1302" s="180"/>
      <c r="Y1302" s="180"/>
      <c r="Z1302" s="180"/>
      <c r="AA1302" s="140"/>
      <c r="AB1302" s="46"/>
      <c r="AD1302" s="140"/>
      <c r="AE1302" s="180"/>
      <c r="AF1302" s="180"/>
      <c r="AG1302" s="180"/>
      <c r="AH1302" s="180"/>
      <c r="AI1302" s="140"/>
      <c r="AJ1302" s="46"/>
      <c r="AL1302" s="140"/>
      <c r="AM1302" s="180"/>
      <c r="AN1302" s="180"/>
      <c r="AO1302" s="180"/>
      <c r="AP1302" s="180"/>
      <c r="AQ1302" s="140"/>
      <c r="AR1302" s="46"/>
      <c r="AT1302" s="140"/>
      <c r="AU1302" s="180"/>
      <c r="AV1302" s="180"/>
      <c r="AW1302" s="180"/>
      <c r="AX1302" s="180"/>
      <c r="AY1302" s="140"/>
      <c r="AZ1302" s="46"/>
    </row>
    <row r="1303" spans="22:52" x14ac:dyDescent="0.25">
      <c r="V1303" s="140"/>
      <c r="W1303" s="180"/>
      <c r="X1303" s="180"/>
      <c r="Y1303" s="180"/>
      <c r="Z1303" s="180"/>
      <c r="AA1303" s="140"/>
      <c r="AB1303" s="46"/>
      <c r="AD1303" s="140"/>
      <c r="AE1303" s="180"/>
      <c r="AF1303" s="180"/>
      <c r="AG1303" s="180"/>
      <c r="AH1303" s="180"/>
      <c r="AI1303" s="140"/>
      <c r="AJ1303" s="46"/>
      <c r="AL1303" s="140"/>
      <c r="AM1303" s="180"/>
      <c r="AN1303" s="180"/>
      <c r="AO1303" s="180"/>
      <c r="AP1303" s="180"/>
      <c r="AQ1303" s="140"/>
      <c r="AR1303" s="46"/>
      <c r="AT1303" s="140"/>
      <c r="AU1303" s="180"/>
      <c r="AV1303" s="180"/>
      <c r="AW1303" s="180"/>
      <c r="AX1303" s="180"/>
      <c r="AY1303" s="140"/>
      <c r="AZ1303" s="46"/>
    </row>
    <row r="1304" spans="22:52" x14ac:dyDescent="0.25">
      <c r="V1304" s="140"/>
      <c r="W1304" s="180"/>
      <c r="X1304" s="180"/>
      <c r="Y1304" s="180"/>
      <c r="Z1304" s="180"/>
      <c r="AA1304" s="140"/>
      <c r="AB1304" s="46"/>
      <c r="AD1304" s="140"/>
      <c r="AE1304" s="180"/>
      <c r="AF1304" s="180"/>
      <c r="AG1304" s="180"/>
      <c r="AH1304" s="180"/>
      <c r="AI1304" s="140"/>
      <c r="AJ1304" s="46"/>
      <c r="AL1304" s="140"/>
      <c r="AM1304" s="180"/>
      <c r="AN1304" s="180"/>
      <c r="AO1304" s="180"/>
      <c r="AP1304" s="180"/>
      <c r="AQ1304" s="140"/>
      <c r="AR1304" s="46"/>
      <c r="AT1304" s="140"/>
      <c r="AU1304" s="180"/>
      <c r="AV1304" s="180"/>
      <c r="AW1304" s="180"/>
      <c r="AX1304" s="180"/>
      <c r="AY1304" s="140"/>
      <c r="AZ1304" s="46"/>
    </row>
    <row r="1305" spans="22:52" x14ac:dyDescent="0.25">
      <c r="V1305" s="140"/>
      <c r="W1305" s="180"/>
      <c r="X1305" s="180"/>
      <c r="Y1305" s="180"/>
      <c r="Z1305" s="180"/>
      <c r="AA1305" s="140"/>
      <c r="AB1305" s="46"/>
      <c r="AD1305" s="140"/>
      <c r="AE1305" s="180"/>
      <c r="AF1305" s="180"/>
      <c r="AG1305" s="180"/>
      <c r="AH1305" s="180"/>
      <c r="AI1305" s="140"/>
      <c r="AJ1305" s="46"/>
      <c r="AL1305" s="140"/>
      <c r="AM1305" s="180"/>
      <c r="AN1305" s="180"/>
      <c r="AO1305" s="180"/>
      <c r="AP1305" s="180"/>
      <c r="AQ1305" s="140"/>
      <c r="AR1305" s="46"/>
      <c r="AT1305" s="140"/>
      <c r="AU1305" s="180"/>
      <c r="AV1305" s="180"/>
      <c r="AW1305" s="180"/>
      <c r="AX1305" s="180"/>
      <c r="AY1305" s="140"/>
      <c r="AZ1305" s="46"/>
    </row>
    <row r="1306" spans="22:52" x14ac:dyDescent="0.25">
      <c r="V1306" s="140"/>
      <c r="W1306" s="180"/>
      <c r="X1306" s="180"/>
      <c r="Y1306" s="180"/>
      <c r="Z1306" s="180"/>
      <c r="AA1306" s="140"/>
      <c r="AB1306" s="46"/>
      <c r="AD1306" s="140"/>
      <c r="AE1306" s="180"/>
      <c r="AF1306" s="180"/>
      <c r="AG1306" s="180"/>
      <c r="AH1306" s="180"/>
      <c r="AI1306" s="140"/>
      <c r="AJ1306" s="46"/>
      <c r="AL1306" s="140"/>
      <c r="AM1306" s="180"/>
      <c r="AN1306" s="180"/>
      <c r="AO1306" s="180"/>
      <c r="AP1306" s="180"/>
      <c r="AQ1306" s="140"/>
      <c r="AR1306" s="46"/>
      <c r="AT1306" s="140"/>
      <c r="AU1306" s="180"/>
      <c r="AV1306" s="180"/>
      <c r="AW1306" s="180"/>
      <c r="AX1306" s="180"/>
      <c r="AY1306" s="140"/>
      <c r="AZ1306" s="46"/>
    </row>
    <row r="1307" spans="22:52" x14ac:dyDescent="0.25">
      <c r="V1307" s="140"/>
      <c r="W1307" s="180"/>
      <c r="X1307" s="180"/>
      <c r="Y1307" s="180"/>
      <c r="Z1307" s="180"/>
      <c r="AA1307" s="140"/>
      <c r="AB1307" s="46"/>
      <c r="AD1307" s="140"/>
      <c r="AE1307" s="180"/>
      <c r="AF1307" s="180"/>
      <c r="AG1307" s="180"/>
      <c r="AH1307" s="180"/>
      <c r="AI1307" s="140"/>
      <c r="AJ1307" s="46"/>
      <c r="AL1307" s="140"/>
      <c r="AM1307" s="180"/>
      <c r="AN1307" s="180"/>
      <c r="AO1307" s="180"/>
      <c r="AP1307" s="180"/>
      <c r="AQ1307" s="140"/>
      <c r="AR1307" s="46"/>
      <c r="AT1307" s="140"/>
      <c r="AU1307" s="180"/>
      <c r="AV1307" s="180"/>
      <c r="AW1307" s="180"/>
      <c r="AX1307" s="180"/>
      <c r="AY1307" s="140"/>
      <c r="AZ1307" s="46"/>
    </row>
    <row r="1308" spans="22:52" x14ac:dyDescent="0.25">
      <c r="V1308" s="140"/>
      <c r="W1308" s="180"/>
      <c r="X1308" s="180"/>
      <c r="Y1308" s="180"/>
      <c r="Z1308" s="180"/>
      <c r="AA1308" s="140"/>
      <c r="AB1308" s="46"/>
      <c r="AD1308" s="140"/>
      <c r="AE1308" s="180"/>
      <c r="AF1308" s="180"/>
      <c r="AG1308" s="180"/>
      <c r="AH1308" s="180"/>
      <c r="AI1308" s="140"/>
      <c r="AJ1308" s="46"/>
      <c r="AL1308" s="140"/>
      <c r="AM1308" s="180"/>
      <c r="AN1308" s="180"/>
      <c r="AO1308" s="180"/>
      <c r="AP1308" s="180"/>
      <c r="AQ1308" s="140"/>
      <c r="AR1308" s="46"/>
      <c r="AT1308" s="140"/>
      <c r="AU1308" s="180"/>
      <c r="AV1308" s="180"/>
      <c r="AW1308" s="180"/>
      <c r="AX1308" s="180"/>
      <c r="AY1308" s="140"/>
      <c r="AZ1308" s="46"/>
    </row>
    <row r="1309" spans="22:52" x14ac:dyDescent="0.25">
      <c r="V1309" s="140"/>
      <c r="W1309" s="180"/>
      <c r="X1309" s="180"/>
      <c r="Y1309" s="180"/>
      <c r="Z1309" s="180"/>
      <c r="AA1309" s="140"/>
      <c r="AB1309" s="46"/>
      <c r="AD1309" s="140"/>
      <c r="AE1309" s="180"/>
      <c r="AF1309" s="180"/>
      <c r="AG1309" s="180"/>
      <c r="AH1309" s="180"/>
      <c r="AI1309" s="140"/>
      <c r="AJ1309" s="46"/>
      <c r="AL1309" s="140"/>
      <c r="AM1309" s="180"/>
      <c r="AN1309" s="180"/>
      <c r="AO1309" s="180"/>
      <c r="AP1309" s="180"/>
      <c r="AQ1309" s="140"/>
      <c r="AR1309" s="46"/>
      <c r="AT1309" s="140"/>
      <c r="AU1309" s="180"/>
      <c r="AV1309" s="180"/>
      <c r="AW1309" s="180"/>
      <c r="AX1309" s="180"/>
      <c r="AY1309" s="140"/>
      <c r="AZ1309" s="46"/>
    </row>
    <row r="1310" spans="22:52" x14ac:dyDescent="0.25">
      <c r="V1310" s="140"/>
      <c r="W1310" s="180"/>
      <c r="X1310" s="180"/>
      <c r="Y1310" s="180"/>
      <c r="Z1310" s="180"/>
      <c r="AA1310" s="140"/>
      <c r="AB1310" s="46"/>
      <c r="AD1310" s="140"/>
      <c r="AE1310" s="180"/>
      <c r="AF1310" s="180"/>
      <c r="AG1310" s="180"/>
      <c r="AH1310" s="180"/>
      <c r="AI1310" s="140"/>
      <c r="AJ1310" s="46"/>
      <c r="AL1310" s="140"/>
      <c r="AM1310" s="180"/>
      <c r="AN1310" s="180"/>
      <c r="AO1310" s="180"/>
      <c r="AP1310" s="180"/>
      <c r="AQ1310" s="140"/>
      <c r="AR1310" s="46"/>
      <c r="AT1310" s="140"/>
      <c r="AU1310" s="180"/>
      <c r="AV1310" s="180"/>
      <c r="AW1310" s="180"/>
      <c r="AX1310" s="180"/>
      <c r="AY1310" s="140"/>
      <c r="AZ1310" s="46"/>
    </row>
    <row r="1311" spans="22:52" x14ac:dyDescent="0.25">
      <c r="V1311" s="140"/>
      <c r="W1311" s="180"/>
      <c r="X1311" s="180"/>
      <c r="Y1311" s="180"/>
      <c r="Z1311" s="180"/>
      <c r="AA1311" s="140"/>
      <c r="AB1311" s="46"/>
      <c r="AD1311" s="140"/>
      <c r="AE1311" s="180"/>
      <c r="AF1311" s="180"/>
      <c r="AG1311" s="180"/>
      <c r="AH1311" s="180"/>
      <c r="AI1311" s="140"/>
      <c r="AJ1311" s="46"/>
      <c r="AL1311" s="140"/>
      <c r="AM1311" s="180"/>
      <c r="AN1311" s="180"/>
      <c r="AO1311" s="180"/>
      <c r="AP1311" s="180"/>
      <c r="AQ1311" s="140"/>
      <c r="AR1311" s="46"/>
      <c r="AT1311" s="140"/>
      <c r="AU1311" s="180"/>
      <c r="AV1311" s="180"/>
      <c r="AW1311" s="180"/>
      <c r="AX1311" s="180"/>
      <c r="AY1311" s="140"/>
      <c r="AZ1311" s="46"/>
    </row>
    <row r="1312" spans="22:52" x14ac:dyDescent="0.25">
      <c r="V1312" s="140"/>
      <c r="W1312" s="180"/>
      <c r="X1312" s="180"/>
      <c r="Y1312" s="180"/>
      <c r="Z1312" s="180"/>
      <c r="AA1312" s="140"/>
      <c r="AB1312" s="46"/>
      <c r="AD1312" s="140"/>
      <c r="AE1312" s="180"/>
      <c r="AF1312" s="180"/>
      <c r="AG1312" s="180"/>
      <c r="AH1312" s="180"/>
      <c r="AI1312" s="140"/>
      <c r="AJ1312" s="46"/>
      <c r="AL1312" s="140"/>
      <c r="AM1312" s="180"/>
      <c r="AN1312" s="180"/>
      <c r="AO1312" s="180"/>
      <c r="AP1312" s="180"/>
      <c r="AQ1312" s="140"/>
      <c r="AR1312" s="46"/>
      <c r="AT1312" s="140"/>
      <c r="AU1312" s="180"/>
      <c r="AV1312" s="180"/>
      <c r="AW1312" s="180"/>
      <c r="AX1312" s="180"/>
      <c r="AY1312" s="140"/>
      <c r="AZ1312" s="46"/>
    </row>
    <row r="1313" spans="22:52" x14ac:dyDescent="0.25">
      <c r="V1313" s="140"/>
      <c r="W1313" s="180"/>
      <c r="X1313" s="180"/>
      <c r="Y1313" s="180"/>
      <c r="Z1313" s="180"/>
      <c r="AA1313" s="140"/>
      <c r="AB1313" s="46"/>
      <c r="AD1313" s="140"/>
      <c r="AE1313" s="180"/>
      <c r="AF1313" s="180"/>
      <c r="AG1313" s="180"/>
      <c r="AH1313" s="180"/>
      <c r="AI1313" s="140"/>
      <c r="AJ1313" s="46"/>
      <c r="AL1313" s="140"/>
      <c r="AM1313" s="180"/>
      <c r="AN1313" s="180"/>
      <c r="AO1313" s="180"/>
      <c r="AP1313" s="180"/>
      <c r="AQ1313" s="140"/>
      <c r="AR1313" s="46"/>
      <c r="AT1313" s="140"/>
      <c r="AU1313" s="180"/>
      <c r="AV1313" s="180"/>
      <c r="AW1313" s="180"/>
      <c r="AX1313" s="180"/>
      <c r="AY1313" s="140"/>
      <c r="AZ1313" s="46"/>
    </row>
    <row r="1314" spans="22:52" x14ac:dyDescent="0.25">
      <c r="V1314" s="140"/>
      <c r="W1314" s="180"/>
      <c r="X1314" s="180"/>
      <c r="Y1314" s="180"/>
      <c r="Z1314" s="180"/>
      <c r="AA1314" s="140"/>
      <c r="AB1314" s="46"/>
      <c r="AD1314" s="140"/>
      <c r="AE1314" s="180"/>
      <c r="AF1314" s="180"/>
      <c r="AG1314" s="180"/>
      <c r="AH1314" s="180"/>
      <c r="AI1314" s="140"/>
      <c r="AJ1314" s="46"/>
      <c r="AL1314" s="140"/>
      <c r="AM1314" s="180"/>
      <c r="AN1314" s="180"/>
      <c r="AO1314" s="180"/>
      <c r="AP1314" s="180"/>
      <c r="AQ1314" s="140"/>
      <c r="AR1314" s="46"/>
      <c r="AT1314" s="140"/>
      <c r="AU1314" s="180"/>
      <c r="AV1314" s="180"/>
      <c r="AW1314" s="180"/>
      <c r="AX1314" s="180"/>
      <c r="AY1314" s="140"/>
      <c r="AZ1314" s="46"/>
    </row>
    <row r="1315" spans="22:52" x14ac:dyDescent="0.25">
      <c r="V1315" s="140"/>
      <c r="W1315" s="180"/>
      <c r="X1315" s="180"/>
      <c r="Y1315" s="180"/>
      <c r="Z1315" s="180"/>
      <c r="AA1315" s="140"/>
      <c r="AB1315" s="46"/>
      <c r="AD1315" s="140"/>
      <c r="AE1315" s="180"/>
      <c r="AF1315" s="180"/>
      <c r="AG1315" s="180"/>
      <c r="AH1315" s="180"/>
      <c r="AI1315" s="140"/>
      <c r="AJ1315" s="46"/>
      <c r="AL1315" s="140"/>
      <c r="AM1315" s="180"/>
      <c r="AN1315" s="180"/>
      <c r="AO1315" s="180"/>
      <c r="AP1315" s="180"/>
      <c r="AQ1315" s="140"/>
      <c r="AR1315" s="46"/>
      <c r="AT1315" s="140"/>
      <c r="AU1315" s="180"/>
      <c r="AV1315" s="180"/>
      <c r="AW1315" s="180"/>
      <c r="AX1315" s="180"/>
      <c r="AY1315" s="140"/>
      <c r="AZ1315" s="46"/>
    </row>
    <row r="1316" spans="22:52" x14ac:dyDescent="0.25">
      <c r="V1316" s="140"/>
      <c r="W1316" s="180"/>
      <c r="X1316" s="180"/>
      <c r="Y1316" s="180"/>
      <c r="Z1316" s="180"/>
      <c r="AA1316" s="140"/>
      <c r="AB1316" s="46"/>
      <c r="AD1316" s="140"/>
      <c r="AE1316" s="180"/>
      <c r="AF1316" s="180"/>
      <c r="AG1316" s="180"/>
      <c r="AH1316" s="180"/>
      <c r="AI1316" s="140"/>
      <c r="AJ1316" s="46"/>
      <c r="AL1316" s="140"/>
      <c r="AM1316" s="180"/>
      <c r="AN1316" s="180"/>
      <c r="AO1316" s="180"/>
      <c r="AP1316" s="180"/>
      <c r="AQ1316" s="140"/>
      <c r="AR1316" s="46"/>
      <c r="AT1316" s="140"/>
      <c r="AU1316" s="180"/>
      <c r="AV1316" s="180"/>
      <c r="AW1316" s="180"/>
      <c r="AX1316" s="180"/>
      <c r="AY1316" s="140"/>
      <c r="AZ1316" s="46"/>
    </row>
    <row r="1317" spans="22:52" x14ac:dyDescent="0.25">
      <c r="V1317" s="140"/>
      <c r="W1317" s="180"/>
      <c r="X1317" s="180"/>
      <c r="Y1317" s="180"/>
      <c r="Z1317" s="180"/>
      <c r="AA1317" s="140"/>
      <c r="AB1317" s="46"/>
      <c r="AD1317" s="140"/>
      <c r="AE1317" s="180"/>
      <c r="AF1317" s="180"/>
      <c r="AG1317" s="180"/>
      <c r="AH1317" s="180"/>
      <c r="AI1317" s="140"/>
      <c r="AJ1317" s="46"/>
      <c r="AL1317" s="140"/>
      <c r="AM1317" s="180"/>
      <c r="AN1317" s="180"/>
      <c r="AO1317" s="180"/>
      <c r="AP1317" s="180"/>
      <c r="AQ1317" s="140"/>
      <c r="AR1317" s="46"/>
      <c r="AT1317" s="140"/>
      <c r="AU1317" s="180"/>
      <c r="AV1317" s="180"/>
      <c r="AW1317" s="180"/>
      <c r="AX1317" s="180"/>
      <c r="AY1317" s="140"/>
      <c r="AZ1317" s="46"/>
    </row>
    <row r="1318" spans="22:52" x14ac:dyDescent="0.25">
      <c r="V1318" s="140"/>
      <c r="W1318" s="180"/>
      <c r="X1318" s="180"/>
      <c r="Y1318" s="180"/>
      <c r="Z1318" s="180"/>
      <c r="AA1318" s="140"/>
      <c r="AB1318" s="46"/>
      <c r="AD1318" s="140"/>
      <c r="AE1318" s="180"/>
      <c r="AF1318" s="180"/>
      <c r="AG1318" s="180"/>
      <c r="AH1318" s="180"/>
      <c r="AI1318" s="140"/>
      <c r="AJ1318" s="46"/>
      <c r="AL1318" s="140"/>
      <c r="AM1318" s="180"/>
      <c r="AN1318" s="180"/>
      <c r="AO1318" s="180"/>
      <c r="AP1318" s="180"/>
      <c r="AQ1318" s="140"/>
      <c r="AR1318" s="46"/>
      <c r="AT1318" s="140"/>
      <c r="AU1318" s="180"/>
      <c r="AV1318" s="180"/>
      <c r="AW1318" s="180"/>
      <c r="AX1318" s="180"/>
      <c r="AY1318" s="140"/>
      <c r="AZ1318" s="46"/>
    </row>
    <row r="1319" spans="22:52" x14ac:dyDescent="0.25">
      <c r="V1319" s="140"/>
      <c r="W1319" s="180"/>
      <c r="X1319" s="180"/>
      <c r="Y1319" s="180"/>
      <c r="Z1319" s="180"/>
      <c r="AA1319" s="140"/>
      <c r="AB1319" s="46"/>
      <c r="AD1319" s="140"/>
      <c r="AE1319" s="180"/>
      <c r="AF1319" s="180"/>
      <c r="AG1319" s="180"/>
      <c r="AH1319" s="180"/>
      <c r="AI1319" s="140"/>
      <c r="AJ1319" s="46"/>
      <c r="AL1319" s="140"/>
      <c r="AM1319" s="180"/>
      <c r="AN1319" s="180"/>
      <c r="AO1319" s="180"/>
      <c r="AP1319" s="180"/>
      <c r="AQ1319" s="140"/>
      <c r="AR1319" s="46"/>
      <c r="AT1319" s="140"/>
      <c r="AU1319" s="180"/>
      <c r="AV1319" s="180"/>
      <c r="AW1319" s="180"/>
      <c r="AX1319" s="180"/>
      <c r="AY1319" s="140"/>
      <c r="AZ1319" s="46"/>
    </row>
    <row r="1320" spans="22:52" x14ac:dyDescent="0.25">
      <c r="V1320" s="140"/>
      <c r="W1320" s="180"/>
      <c r="X1320" s="180"/>
      <c r="Y1320" s="180"/>
      <c r="Z1320" s="180"/>
      <c r="AA1320" s="140"/>
      <c r="AB1320" s="46"/>
      <c r="AD1320" s="140"/>
      <c r="AE1320" s="180"/>
      <c r="AF1320" s="180"/>
      <c r="AG1320" s="180"/>
      <c r="AH1320" s="180"/>
      <c r="AI1320" s="140"/>
      <c r="AJ1320" s="46"/>
      <c r="AL1320" s="140"/>
      <c r="AM1320" s="180"/>
      <c r="AN1320" s="180"/>
      <c r="AO1320" s="180"/>
      <c r="AP1320" s="180"/>
      <c r="AQ1320" s="140"/>
      <c r="AR1320" s="46"/>
      <c r="AT1320" s="140"/>
      <c r="AU1320" s="180"/>
      <c r="AV1320" s="180"/>
      <c r="AW1320" s="180"/>
      <c r="AX1320" s="180"/>
      <c r="AY1320" s="140"/>
      <c r="AZ1320" s="46"/>
    </row>
    <row r="1321" spans="22:52" x14ac:dyDescent="0.25">
      <c r="V1321" s="140"/>
      <c r="W1321" s="180"/>
      <c r="X1321" s="180"/>
      <c r="Y1321" s="180"/>
      <c r="Z1321" s="180"/>
      <c r="AA1321" s="140"/>
      <c r="AB1321" s="46"/>
      <c r="AD1321" s="140"/>
      <c r="AE1321" s="180"/>
      <c r="AF1321" s="180"/>
      <c r="AG1321" s="180"/>
      <c r="AH1321" s="180"/>
      <c r="AI1321" s="140"/>
      <c r="AJ1321" s="46"/>
      <c r="AL1321" s="140"/>
      <c r="AM1321" s="180"/>
      <c r="AN1321" s="180"/>
      <c r="AO1321" s="180"/>
      <c r="AP1321" s="180"/>
      <c r="AQ1321" s="140"/>
      <c r="AR1321" s="46"/>
      <c r="AT1321" s="140"/>
      <c r="AU1321" s="180"/>
      <c r="AV1321" s="180"/>
      <c r="AW1321" s="180"/>
      <c r="AX1321" s="180"/>
      <c r="AY1321" s="140"/>
      <c r="AZ1321" s="46"/>
    </row>
    <row r="1322" spans="22:52" x14ac:dyDescent="0.25">
      <c r="V1322" s="140"/>
      <c r="W1322" s="180"/>
      <c r="X1322" s="180"/>
      <c r="Y1322" s="180"/>
      <c r="Z1322" s="180"/>
      <c r="AA1322" s="140"/>
      <c r="AB1322" s="46"/>
      <c r="AD1322" s="140"/>
      <c r="AE1322" s="180"/>
      <c r="AF1322" s="180"/>
      <c r="AG1322" s="180"/>
      <c r="AH1322" s="180"/>
      <c r="AI1322" s="140"/>
      <c r="AJ1322" s="46"/>
      <c r="AL1322" s="140"/>
      <c r="AM1322" s="180"/>
      <c r="AN1322" s="180"/>
      <c r="AO1322" s="180"/>
      <c r="AP1322" s="180"/>
      <c r="AQ1322" s="140"/>
      <c r="AR1322" s="46"/>
      <c r="AT1322" s="140"/>
      <c r="AU1322" s="180"/>
      <c r="AV1322" s="180"/>
      <c r="AW1322" s="180"/>
      <c r="AX1322" s="180"/>
      <c r="AY1322" s="140"/>
      <c r="AZ1322" s="46"/>
    </row>
    <row r="1323" spans="22:52" x14ac:dyDescent="0.25">
      <c r="V1323" s="140"/>
      <c r="W1323" s="180"/>
      <c r="X1323" s="180"/>
      <c r="Y1323" s="180"/>
      <c r="Z1323" s="180"/>
      <c r="AA1323" s="140"/>
      <c r="AB1323" s="46"/>
      <c r="AD1323" s="140"/>
      <c r="AE1323" s="180"/>
      <c r="AF1323" s="180"/>
      <c r="AG1323" s="180"/>
      <c r="AH1323" s="180"/>
      <c r="AI1323" s="140"/>
      <c r="AJ1323" s="46"/>
      <c r="AL1323" s="140"/>
      <c r="AM1323" s="180"/>
      <c r="AN1323" s="180"/>
      <c r="AO1323" s="180"/>
      <c r="AP1323" s="180"/>
      <c r="AQ1323" s="140"/>
      <c r="AR1323" s="46"/>
      <c r="AT1323" s="140"/>
      <c r="AU1323" s="180"/>
      <c r="AV1323" s="180"/>
      <c r="AW1323" s="180"/>
      <c r="AX1323" s="180"/>
      <c r="AY1323" s="140"/>
      <c r="AZ1323" s="46"/>
    </row>
    <row r="1324" spans="22:52" x14ac:dyDescent="0.25">
      <c r="V1324" s="140"/>
      <c r="W1324" s="180"/>
      <c r="X1324" s="180"/>
      <c r="Y1324" s="180"/>
      <c r="Z1324" s="180"/>
      <c r="AA1324" s="140"/>
      <c r="AB1324" s="46"/>
      <c r="AD1324" s="140"/>
      <c r="AE1324" s="180"/>
      <c r="AF1324" s="180"/>
      <c r="AG1324" s="180"/>
      <c r="AH1324" s="180"/>
      <c r="AI1324" s="140"/>
      <c r="AJ1324" s="46"/>
      <c r="AL1324" s="140"/>
      <c r="AM1324" s="180"/>
      <c r="AN1324" s="180"/>
      <c r="AO1324" s="180"/>
      <c r="AP1324" s="180"/>
      <c r="AQ1324" s="140"/>
      <c r="AR1324" s="46"/>
      <c r="AT1324" s="140"/>
      <c r="AU1324" s="180"/>
      <c r="AV1324" s="180"/>
      <c r="AW1324" s="180"/>
      <c r="AX1324" s="180"/>
      <c r="AY1324" s="140"/>
      <c r="AZ1324" s="46"/>
    </row>
    <row r="1325" spans="22:52" x14ac:dyDescent="0.25">
      <c r="V1325" s="140"/>
      <c r="W1325" s="180"/>
      <c r="X1325" s="180"/>
      <c r="Y1325" s="180"/>
      <c r="Z1325" s="180"/>
      <c r="AA1325" s="140"/>
      <c r="AB1325" s="46"/>
      <c r="AD1325" s="140"/>
      <c r="AE1325" s="180"/>
      <c r="AF1325" s="180"/>
      <c r="AG1325" s="180"/>
      <c r="AH1325" s="180"/>
      <c r="AI1325" s="140"/>
      <c r="AJ1325" s="46"/>
      <c r="AL1325" s="140"/>
      <c r="AM1325" s="180"/>
      <c r="AN1325" s="180"/>
      <c r="AO1325" s="180"/>
      <c r="AP1325" s="180"/>
      <c r="AQ1325" s="140"/>
      <c r="AR1325" s="46"/>
      <c r="AT1325" s="140"/>
      <c r="AU1325" s="180"/>
      <c r="AV1325" s="180"/>
      <c r="AW1325" s="180"/>
      <c r="AX1325" s="180"/>
      <c r="AY1325" s="140"/>
      <c r="AZ1325" s="46"/>
    </row>
    <row r="1326" spans="22:52" x14ac:dyDescent="0.25">
      <c r="V1326" s="140"/>
      <c r="W1326" s="180"/>
      <c r="X1326" s="180"/>
      <c r="Y1326" s="180"/>
      <c r="Z1326" s="180"/>
      <c r="AA1326" s="140"/>
      <c r="AB1326" s="46"/>
      <c r="AD1326" s="140"/>
      <c r="AE1326" s="180"/>
      <c r="AF1326" s="180"/>
      <c r="AG1326" s="180"/>
      <c r="AH1326" s="180"/>
      <c r="AI1326" s="140"/>
      <c r="AJ1326" s="46"/>
      <c r="AL1326" s="140"/>
      <c r="AM1326" s="180"/>
      <c r="AN1326" s="180"/>
      <c r="AO1326" s="180"/>
      <c r="AP1326" s="180"/>
      <c r="AQ1326" s="140"/>
      <c r="AR1326" s="46"/>
      <c r="AT1326" s="140"/>
      <c r="AU1326" s="180"/>
      <c r="AV1326" s="180"/>
      <c r="AW1326" s="180"/>
      <c r="AX1326" s="180"/>
      <c r="AY1326" s="140"/>
      <c r="AZ1326" s="46"/>
    </row>
    <row r="1327" spans="22:52" x14ac:dyDescent="0.25">
      <c r="V1327" s="140"/>
      <c r="W1327" s="180"/>
      <c r="X1327" s="180"/>
      <c r="Y1327" s="180"/>
      <c r="Z1327" s="180"/>
      <c r="AA1327" s="140"/>
      <c r="AB1327" s="46"/>
      <c r="AD1327" s="140"/>
      <c r="AE1327" s="180"/>
      <c r="AF1327" s="180"/>
      <c r="AG1327" s="180"/>
      <c r="AH1327" s="180"/>
      <c r="AI1327" s="140"/>
      <c r="AJ1327" s="46"/>
      <c r="AL1327" s="140"/>
      <c r="AM1327" s="180"/>
      <c r="AN1327" s="180"/>
      <c r="AO1327" s="180"/>
      <c r="AP1327" s="180"/>
      <c r="AQ1327" s="140"/>
      <c r="AR1327" s="46"/>
      <c r="AT1327" s="140"/>
      <c r="AU1327" s="180"/>
      <c r="AV1327" s="180"/>
      <c r="AW1327" s="180"/>
      <c r="AX1327" s="180"/>
      <c r="AY1327" s="140"/>
      <c r="AZ1327" s="46"/>
    </row>
    <row r="1328" spans="22:52" x14ac:dyDescent="0.25">
      <c r="V1328" s="140"/>
      <c r="W1328" s="180"/>
      <c r="X1328" s="180"/>
      <c r="Y1328" s="180"/>
      <c r="Z1328" s="180"/>
      <c r="AA1328" s="140"/>
      <c r="AB1328" s="46"/>
      <c r="AD1328" s="140"/>
      <c r="AE1328" s="180"/>
      <c r="AF1328" s="180"/>
      <c r="AG1328" s="180"/>
      <c r="AH1328" s="180"/>
      <c r="AI1328" s="140"/>
      <c r="AJ1328" s="46"/>
      <c r="AL1328" s="140"/>
      <c r="AM1328" s="180"/>
      <c r="AN1328" s="180"/>
      <c r="AO1328" s="180"/>
      <c r="AP1328" s="180"/>
      <c r="AQ1328" s="140"/>
      <c r="AR1328" s="46"/>
      <c r="AT1328" s="140"/>
      <c r="AU1328" s="180"/>
      <c r="AV1328" s="180"/>
      <c r="AW1328" s="180"/>
      <c r="AX1328" s="180"/>
      <c r="AY1328" s="140"/>
      <c r="AZ1328" s="46"/>
    </row>
    <row r="1329" spans="22:52" x14ac:dyDescent="0.25">
      <c r="V1329" s="140"/>
      <c r="W1329" s="180"/>
      <c r="X1329" s="180"/>
      <c r="Y1329" s="180"/>
      <c r="Z1329" s="180"/>
      <c r="AA1329" s="140"/>
      <c r="AB1329" s="46"/>
      <c r="AD1329" s="140"/>
      <c r="AE1329" s="180"/>
      <c r="AF1329" s="180"/>
      <c r="AG1329" s="180"/>
      <c r="AH1329" s="180"/>
      <c r="AI1329" s="140"/>
      <c r="AJ1329" s="46"/>
      <c r="AL1329" s="140"/>
      <c r="AM1329" s="180"/>
      <c r="AN1329" s="180"/>
      <c r="AO1329" s="180"/>
      <c r="AP1329" s="180"/>
      <c r="AQ1329" s="140"/>
      <c r="AR1329" s="46"/>
      <c r="AT1329" s="140"/>
      <c r="AU1329" s="180"/>
      <c r="AV1329" s="180"/>
      <c r="AW1329" s="180"/>
      <c r="AX1329" s="180"/>
      <c r="AY1329" s="140"/>
      <c r="AZ1329" s="46"/>
    </row>
    <row r="1330" spans="22:52" x14ac:dyDescent="0.25">
      <c r="V1330" s="140"/>
      <c r="W1330" s="180"/>
      <c r="X1330" s="180"/>
      <c r="Y1330" s="180"/>
      <c r="Z1330" s="180"/>
      <c r="AA1330" s="140"/>
      <c r="AB1330" s="46"/>
      <c r="AD1330" s="140"/>
      <c r="AE1330" s="180"/>
      <c r="AF1330" s="180"/>
      <c r="AG1330" s="180"/>
      <c r="AH1330" s="180"/>
      <c r="AI1330" s="140"/>
      <c r="AJ1330" s="46"/>
      <c r="AL1330" s="140"/>
      <c r="AM1330" s="180"/>
      <c r="AN1330" s="180"/>
      <c r="AO1330" s="180"/>
      <c r="AP1330" s="180"/>
      <c r="AQ1330" s="140"/>
      <c r="AR1330" s="46"/>
      <c r="AT1330" s="140"/>
      <c r="AU1330" s="180"/>
      <c r="AV1330" s="180"/>
      <c r="AW1330" s="180"/>
      <c r="AX1330" s="180"/>
      <c r="AY1330" s="140"/>
      <c r="AZ1330" s="46"/>
    </row>
    <row r="1331" spans="22:52" x14ac:dyDescent="0.25">
      <c r="V1331" s="140"/>
      <c r="W1331" s="180"/>
      <c r="X1331" s="180"/>
      <c r="Y1331" s="180"/>
      <c r="Z1331" s="180"/>
      <c r="AA1331" s="140"/>
      <c r="AB1331" s="46"/>
      <c r="AD1331" s="140"/>
      <c r="AE1331" s="180"/>
      <c r="AF1331" s="180"/>
      <c r="AG1331" s="180"/>
      <c r="AH1331" s="180"/>
      <c r="AI1331" s="140"/>
      <c r="AJ1331" s="46"/>
      <c r="AL1331" s="140"/>
      <c r="AM1331" s="180"/>
      <c r="AN1331" s="180"/>
      <c r="AO1331" s="180"/>
      <c r="AP1331" s="180"/>
      <c r="AQ1331" s="140"/>
      <c r="AR1331" s="46"/>
      <c r="AT1331" s="140"/>
      <c r="AU1331" s="180"/>
      <c r="AV1331" s="180"/>
      <c r="AW1331" s="180"/>
      <c r="AX1331" s="180"/>
      <c r="AY1331" s="140"/>
      <c r="AZ1331" s="46"/>
    </row>
    <row r="1332" spans="22:52" x14ac:dyDescent="0.25">
      <c r="V1332" s="140"/>
      <c r="W1332" s="180"/>
      <c r="X1332" s="180"/>
      <c r="Y1332" s="180"/>
      <c r="Z1332" s="180"/>
      <c r="AA1332" s="140"/>
      <c r="AB1332" s="46"/>
      <c r="AD1332" s="140"/>
      <c r="AE1332" s="180"/>
      <c r="AF1332" s="180"/>
      <c r="AG1332" s="180"/>
      <c r="AH1332" s="180"/>
      <c r="AI1332" s="140"/>
      <c r="AJ1332" s="46"/>
      <c r="AL1332" s="140"/>
      <c r="AM1332" s="180"/>
      <c r="AN1332" s="180"/>
      <c r="AO1332" s="180"/>
      <c r="AP1332" s="180"/>
      <c r="AQ1332" s="140"/>
      <c r="AR1332" s="46"/>
      <c r="AT1332" s="140"/>
      <c r="AU1332" s="180"/>
      <c r="AV1332" s="180"/>
      <c r="AW1332" s="180"/>
      <c r="AX1332" s="180"/>
      <c r="AY1332" s="140"/>
      <c r="AZ1332" s="46"/>
    </row>
    <row r="1333" spans="22:52" x14ac:dyDescent="0.25">
      <c r="V1333" s="140"/>
      <c r="W1333" s="180"/>
      <c r="X1333" s="180"/>
      <c r="Y1333" s="180"/>
      <c r="Z1333" s="180"/>
      <c r="AA1333" s="140"/>
      <c r="AB1333" s="46"/>
      <c r="AD1333" s="140"/>
      <c r="AE1333" s="180"/>
      <c r="AF1333" s="180"/>
      <c r="AG1333" s="180"/>
      <c r="AH1333" s="180"/>
      <c r="AI1333" s="140"/>
      <c r="AJ1333" s="46"/>
      <c r="AL1333" s="140"/>
      <c r="AM1333" s="180"/>
      <c r="AN1333" s="180"/>
      <c r="AO1333" s="180"/>
      <c r="AP1333" s="180"/>
      <c r="AQ1333" s="140"/>
      <c r="AR1333" s="46"/>
      <c r="AT1333" s="140"/>
      <c r="AU1333" s="180"/>
      <c r="AV1333" s="180"/>
      <c r="AW1333" s="180"/>
      <c r="AX1333" s="180"/>
      <c r="AY1333" s="140"/>
      <c r="AZ1333" s="46"/>
    </row>
    <row r="1334" spans="22:52" x14ac:dyDescent="0.25">
      <c r="V1334" s="140"/>
      <c r="W1334" s="180"/>
      <c r="X1334" s="180"/>
      <c r="Y1334" s="180"/>
      <c r="Z1334" s="180"/>
      <c r="AA1334" s="140"/>
      <c r="AB1334" s="46"/>
      <c r="AD1334" s="140"/>
      <c r="AE1334" s="180"/>
      <c r="AF1334" s="180"/>
      <c r="AG1334" s="180"/>
      <c r="AH1334" s="180"/>
      <c r="AI1334" s="140"/>
      <c r="AJ1334" s="46"/>
      <c r="AL1334" s="140"/>
      <c r="AM1334" s="180"/>
      <c r="AN1334" s="180"/>
      <c r="AO1334" s="180"/>
      <c r="AP1334" s="180"/>
      <c r="AQ1334" s="140"/>
      <c r="AR1334" s="46"/>
      <c r="AT1334" s="140"/>
      <c r="AU1334" s="180"/>
      <c r="AV1334" s="180"/>
      <c r="AW1334" s="180"/>
      <c r="AX1334" s="180"/>
      <c r="AY1334" s="140"/>
      <c r="AZ1334" s="46"/>
    </row>
    <row r="1335" spans="22:52" x14ac:dyDescent="0.25">
      <c r="V1335" s="140"/>
      <c r="W1335" s="180"/>
      <c r="X1335" s="180"/>
      <c r="Y1335" s="180"/>
      <c r="Z1335" s="180"/>
      <c r="AA1335" s="140"/>
      <c r="AB1335" s="46"/>
      <c r="AD1335" s="140"/>
      <c r="AE1335" s="180"/>
      <c r="AF1335" s="180"/>
      <c r="AG1335" s="180"/>
      <c r="AH1335" s="180"/>
      <c r="AI1335" s="140"/>
      <c r="AJ1335" s="46"/>
      <c r="AL1335" s="140"/>
      <c r="AM1335" s="180"/>
      <c r="AN1335" s="180"/>
      <c r="AO1335" s="180"/>
      <c r="AP1335" s="180"/>
      <c r="AQ1335" s="140"/>
      <c r="AR1335" s="46"/>
      <c r="AT1335" s="140"/>
      <c r="AU1335" s="180"/>
      <c r="AV1335" s="180"/>
      <c r="AW1335" s="180"/>
      <c r="AX1335" s="180"/>
      <c r="AY1335" s="140"/>
      <c r="AZ1335" s="46"/>
    </row>
    <row r="1336" spans="22:52" x14ac:dyDescent="0.25">
      <c r="V1336" s="140"/>
      <c r="W1336" s="180"/>
      <c r="X1336" s="180"/>
      <c r="Y1336" s="180"/>
      <c r="Z1336" s="180"/>
      <c r="AA1336" s="140"/>
      <c r="AB1336" s="46"/>
      <c r="AD1336" s="140"/>
      <c r="AE1336" s="180"/>
      <c r="AF1336" s="180"/>
      <c r="AG1336" s="180"/>
      <c r="AH1336" s="180"/>
      <c r="AI1336" s="140"/>
      <c r="AJ1336" s="46"/>
      <c r="AL1336" s="140"/>
      <c r="AM1336" s="180"/>
      <c r="AN1336" s="180"/>
      <c r="AO1336" s="180"/>
      <c r="AP1336" s="180"/>
      <c r="AQ1336" s="140"/>
      <c r="AR1336" s="46"/>
      <c r="AT1336" s="140"/>
      <c r="AU1336" s="180"/>
      <c r="AV1336" s="180"/>
      <c r="AW1336" s="180"/>
      <c r="AX1336" s="180"/>
      <c r="AY1336" s="140"/>
      <c r="AZ1336" s="46"/>
    </row>
    <row r="1337" spans="22:52" x14ac:dyDescent="0.25">
      <c r="V1337" s="140"/>
      <c r="W1337" s="180"/>
      <c r="X1337" s="180"/>
      <c r="Y1337" s="180"/>
      <c r="Z1337" s="180"/>
      <c r="AA1337" s="140"/>
      <c r="AB1337" s="46"/>
      <c r="AD1337" s="140"/>
      <c r="AE1337" s="180"/>
      <c r="AF1337" s="180"/>
      <c r="AG1337" s="180"/>
      <c r="AH1337" s="180"/>
      <c r="AI1337" s="140"/>
      <c r="AJ1337" s="46"/>
      <c r="AL1337" s="140"/>
      <c r="AM1337" s="180"/>
      <c r="AN1337" s="180"/>
      <c r="AO1337" s="180"/>
      <c r="AP1337" s="180"/>
      <c r="AQ1337" s="140"/>
      <c r="AR1337" s="46"/>
      <c r="AT1337" s="140"/>
      <c r="AU1337" s="180"/>
      <c r="AV1337" s="180"/>
      <c r="AW1337" s="180"/>
      <c r="AX1337" s="180"/>
      <c r="AY1337" s="140"/>
      <c r="AZ1337" s="46"/>
    </row>
    <row r="1338" spans="22:52" x14ac:dyDescent="0.25">
      <c r="V1338" s="140"/>
      <c r="W1338" s="180"/>
      <c r="X1338" s="180"/>
      <c r="Y1338" s="180"/>
      <c r="Z1338" s="180"/>
      <c r="AA1338" s="140"/>
      <c r="AB1338" s="46"/>
      <c r="AD1338" s="140"/>
      <c r="AE1338" s="180"/>
      <c r="AF1338" s="180"/>
      <c r="AG1338" s="180"/>
      <c r="AH1338" s="180"/>
      <c r="AI1338" s="140"/>
      <c r="AJ1338" s="46"/>
      <c r="AL1338" s="140"/>
      <c r="AM1338" s="180"/>
      <c r="AN1338" s="180"/>
      <c r="AO1338" s="180"/>
      <c r="AP1338" s="180"/>
      <c r="AQ1338" s="140"/>
      <c r="AR1338" s="46"/>
      <c r="AT1338" s="140"/>
      <c r="AU1338" s="180"/>
      <c r="AV1338" s="180"/>
      <c r="AW1338" s="180"/>
      <c r="AX1338" s="180"/>
      <c r="AY1338" s="140"/>
      <c r="AZ1338" s="46"/>
    </row>
    <row r="1339" spans="22:52" x14ac:dyDescent="0.25">
      <c r="V1339" s="140"/>
      <c r="W1339" s="180"/>
      <c r="X1339" s="180"/>
      <c r="Y1339" s="180"/>
      <c r="Z1339" s="180"/>
      <c r="AA1339" s="140"/>
      <c r="AB1339" s="46"/>
      <c r="AD1339" s="140"/>
      <c r="AE1339" s="180"/>
      <c r="AF1339" s="180"/>
      <c r="AG1339" s="180"/>
      <c r="AH1339" s="180"/>
      <c r="AI1339" s="140"/>
      <c r="AJ1339" s="46"/>
      <c r="AL1339" s="140"/>
      <c r="AM1339" s="180"/>
      <c r="AN1339" s="180"/>
      <c r="AO1339" s="180"/>
      <c r="AP1339" s="180"/>
      <c r="AQ1339" s="140"/>
      <c r="AR1339" s="46"/>
      <c r="AT1339" s="140"/>
      <c r="AU1339" s="180"/>
      <c r="AV1339" s="180"/>
      <c r="AW1339" s="180"/>
      <c r="AX1339" s="180"/>
      <c r="AY1339" s="140"/>
      <c r="AZ1339" s="46"/>
    </row>
    <row r="1340" spans="22:52" x14ac:dyDescent="0.25">
      <c r="V1340" s="140"/>
      <c r="W1340" s="180"/>
      <c r="X1340" s="180"/>
      <c r="Y1340" s="180"/>
      <c r="Z1340" s="180"/>
      <c r="AA1340" s="140"/>
      <c r="AB1340" s="46"/>
      <c r="AD1340" s="140"/>
      <c r="AE1340" s="180"/>
      <c r="AF1340" s="180"/>
      <c r="AG1340" s="180"/>
      <c r="AH1340" s="180"/>
      <c r="AI1340" s="140"/>
      <c r="AJ1340" s="46"/>
      <c r="AL1340" s="140"/>
      <c r="AM1340" s="180"/>
      <c r="AN1340" s="180"/>
      <c r="AO1340" s="180"/>
      <c r="AP1340" s="180"/>
      <c r="AQ1340" s="140"/>
      <c r="AR1340" s="46"/>
      <c r="AT1340" s="140"/>
      <c r="AU1340" s="180"/>
      <c r="AV1340" s="180"/>
      <c r="AW1340" s="180"/>
      <c r="AX1340" s="180"/>
      <c r="AY1340" s="140"/>
      <c r="AZ1340" s="46"/>
    </row>
    <row r="1341" spans="22:52" x14ac:dyDescent="0.25">
      <c r="V1341" s="140"/>
      <c r="W1341" s="180"/>
      <c r="X1341" s="180"/>
      <c r="Y1341" s="180"/>
      <c r="Z1341" s="180"/>
      <c r="AA1341" s="140"/>
      <c r="AB1341" s="46"/>
      <c r="AD1341" s="140"/>
      <c r="AE1341" s="180"/>
      <c r="AF1341" s="180"/>
      <c r="AG1341" s="180"/>
      <c r="AH1341" s="180"/>
      <c r="AI1341" s="140"/>
      <c r="AJ1341" s="46"/>
      <c r="AL1341" s="140"/>
      <c r="AM1341" s="180"/>
      <c r="AN1341" s="180"/>
      <c r="AO1341" s="180"/>
      <c r="AP1341" s="180"/>
      <c r="AQ1341" s="140"/>
      <c r="AR1341" s="46"/>
      <c r="AT1341" s="140"/>
      <c r="AU1341" s="180"/>
      <c r="AV1341" s="180"/>
      <c r="AW1341" s="180"/>
      <c r="AX1341" s="180"/>
      <c r="AY1341" s="140"/>
      <c r="AZ1341" s="46"/>
    </row>
    <row r="1342" spans="22:52" x14ac:dyDescent="0.25">
      <c r="V1342" s="140"/>
      <c r="W1342" s="180"/>
      <c r="X1342" s="180"/>
      <c r="Y1342" s="180"/>
      <c r="Z1342" s="180"/>
      <c r="AA1342" s="140"/>
      <c r="AB1342" s="46"/>
      <c r="AD1342" s="140"/>
      <c r="AE1342" s="180"/>
      <c r="AF1342" s="180"/>
      <c r="AG1342" s="180"/>
      <c r="AH1342" s="180"/>
      <c r="AI1342" s="140"/>
      <c r="AJ1342" s="46"/>
      <c r="AL1342" s="140"/>
      <c r="AM1342" s="180"/>
      <c r="AN1342" s="180"/>
      <c r="AO1342" s="180"/>
      <c r="AP1342" s="180"/>
      <c r="AQ1342" s="140"/>
      <c r="AR1342" s="46"/>
      <c r="AT1342" s="140"/>
      <c r="AU1342" s="180"/>
      <c r="AV1342" s="180"/>
      <c r="AW1342" s="180"/>
      <c r="AX1342" s="180"/>
      <c r="AY1342" s="140"/>
      <c r="AZ1342" s="46"/>
    </row>
    <row r="1343" spans="22:52" x14ac:dyDescent="0.25">
      <c r="V1343" s="140"/>
      <c r="W1343" s="180"/>
      <c r="X1343" s="180"/>
      <c r="Y1343" s="180"/>
      <c r="Z1343" s="180"/>
      <c r="AA1343" s="140"/>
      <c r="AB1343" s="46"/>
      <c r="AD1343" s="140"/>
      <c r="AE1343" s="180"/>
      <c r="AF1343" s="180"/>
      <c r="AG1343" s="180"/>
      <c r="AH1343" s="180"/>
      <c r="AI1343" s="140"/>
      <c r="AJ1343" s="46"/>
      <c r="AL1343" s="140"/>
      <c r="AM1343" s="180"/>
      <c r="AN1343" s="180"/>
      <c r="AO1343" s="180"/>
      <c r="AP1343" s="180"/>
      <c r="AQ1343" s="140"/>
      <c r="AR1343" s="46"/>
      <c r="AT1343" s="140"/>
      <c r="AU1343" s="180"/>
      <c r="AV1343" s="180"/>
      <c r="AW1343" s="180"/>
      <c r="AX1343" s="180"/>
      <c r="AY1343" s="140"/>
      <c r="AZ1343" s="46"/>
    </row>
    <row r="1344" spans="22:52" x14ac:dyDescent="0.25">
      <c r="V1344" s="140"/>
      <c r="W1344" s="180"/>
      <c r="X1344" s="180"/>
      <c r="Y1344" s="180"/>
      <c r="Z1344" s="180"/>
      <c r="AA1344" s="140"/>
      <c r="AB1344" s="46"/>
      <c r="AD1344" s="140"/>
      <c r="AE1344" s="180"/>
      <c r="AF1344" s="180"/>
      <c r="AG1344" s="180"/>
      <c r="AH1344" s="180"/>
      <c r="AI1344" s="140"/>
      <c r="AJ1344" s="46"/>
      <c r="AL1344" s="140"/>
      <c r="AM1344" s="180"/>
      <c r="AN1344" s="180"/>
      <c r="AO1344" s="180"/>
      <c r="AP1344" s="180"/>
      <c r="AQ1344" s="140"/>
      <c r="AR1344" s="46"/>
      <c r="AT1344" s="140"/>
      <c r="AU1344" s="180"/>
      <c r="AV1344" s="180"/>
      <c r="AW1344" s="180"/>
      <c r="AX1344" s="180"/>
      <c r="AY1344" s="140"/>
      <c r="AZ1344" s="46"/>
    </row>
    <row r="1345" spans="22:52" x14ac:dyDescent="0.25">
      <c r="V1345" s="140"/>
      <c r="W1345" s="180"/>
      <c r="X1345" s="180"/>
      <c r="Y1345" s="180"/>
      <c r="Z1345" s="180"/>
      <c r="AA1345" s="140"/>
      <c r="AB1345" s="46"/>
      <c r="AD1345" s="140"/>
      <c r="AE1345" s="180"/>
      <c r="AF1345" s="180"/>
      <c r="AG1345" s="180"/>
      <c r="AH1345" s="180"/>
      <c r="AI1345" s="140"/>
      <c r="AJ1345" s="46"/>
      <c r="AL1345" s="140"/>
      <c r="AM1345" s="180"/>
      <c r="AN1345" s="180"/>
      <c r="AO1345" s="180"/>
      <c r="AP1345" s="180"/>
      <c r="AQ1345" s="140"/>
      <c r="AR1345" s="46"/>
      <c r="AT1345" s="140"/>
      <c r="AU1345" s="180"/>
      <c r="AV1345" s="180"/>
      <c r="AW1345" s="180"/>
      <c r="AX1345" s="180"/>
      <c r="AY1345" s="140"/>
      <c r="AZ1345" s="46"/>
    </row>
    <row r="1346" spans="22:52" x14ac:dyDescent="0.25">
      <c r="V1346" s="140"/>
      <c r="W1346" s="180"/>
      <c r="X1346" s="180"/>
      <c r="Y1346" s="180"/>
      <c r="Z1346" s="180"/>
      <c r="AA1346" s="140"/>
      <c r="AB1346" s="46"/>
      <c r="AD1346" s="140"/>
      <c r="AE1346" s="180"/>
      <c r="AF1346" s="180"/>
      <c r="AG1346" s="180"/>
      <c r="AH1346" s="180"/>
      <c r="AI1346" s="140"/>
      <c r="AJ1346" s="46"/>
      <c r="AL1346" s="140"/>
      <c r="AM1346" s="180"/>
      <c r="AN1346" s="180"/>
      <c r="AO1346" s="180"/>
      <c r="AP1346" s="180"/>
      <c r="AQ1346" s="140"/>
      <c r="AR1346" s="46"/>
      <c r="AT1346" s="140"/>
      <c r="AU1346" s="180"/>
      <c r="AV1346" s="180"/>
      <c r="AW1346" s="180"/>
      <c r="AX1346" s="180"/>
      <c r="AY1346" s="140"/>
      <c r="AZ1346" s="46"/>
    </row>
    <row r="1347" spans="22:52" x14ac:dyDescent="0.25">
      <c r="V1347" s="140"/>
      <c r="W1347" s="180"/>
      <c r="X1347" s="180"/>
      <c r="Y1347" s="180"/>
      <c r="Z1347" s="180"/>
      <c r="AA1347" s="140"/>
      <c r="AB1347" s="46"/>
      <c r="AD1347" s="140"/>
      <c r="AE1347" s="180"/>
      <c r="AF1347" s="180"/>
      <c r="AG1347" s="180"/>
      <c r="AH1347" s="180"/>
      <c r="AI1347" s="140"/>
      <c r="AJ1347" s="46"/>
      <c r="AL1347" s="140"/>
      <c r="AM1347" s="180"/>
      <c r="AN1347" s="180"/>
      <c r="AO1347" s="180"/>
      <c r="AP1347" s="180"/>
      <c r="AQ1347" s="140"/>
      <c r="AR1347" s="46"/>
      <c r="AT1347" s="140"/>
      <c r="AU1347" s="180"/>
      <c r="AV1347" s="180"/>
      <c r="AW1347" s="180"/>
      <c r="AX1347" s="180"/>
      <c r="AY1347" s="140"/>
      <c r="AZ1347" s="46"/>
    </row>
    <row r="1348" spans="22:52" x14ac:dyDescent="0.25">
      <c r="V1348" s="140"/>
      <c r="W1348" s="180"/>
      <c r="X1348" s="180"/>
      <c r="Y1348" s="180"/>
      <c r="Z1348" s="180"/>
      <c r="AA1348" s="140"/>
      <c r="AB1348" s="46"/>
      <c r="AD1348" s="140"/>
      <c r="AE1348" s="180"/>
      <c r="AF1348" s="180"/>
      <c r="AG1348" s="180"/>
      <c r="AH1348" s="180"/>
      <c r="AI1348" s="140"/>
      <c r="AJ1348" s="46"/>
      <c r="AL1348" s="140"/>
      <c r="AM1348" s="180"/>
      <c r="AN1348" s="180"/>
      <c r="AO1348" s="180"/>
      <c r="AP1348" s="180"/>
      <c r="AQ1348" s="140"/>
      <c r="AR1348" s="46"/>
      <c r="AT1348" s="140"/>
      <c r="AU1348" s="180"/>
      <c r="AV1348" s="180"/>
      <c r="AW1348" s="180"/>
      <c r="AX1348" s="180"/>
      <c r="AY1348" s="140"/>
      <c r="AZ1348" s="46"/>
    </row>
    <row r="1349" spans="22:52" x14ac:dyDescent="0.25">
      <c r="V1349" s="140"/>
      <c r="W1349" s="180"/>
      <c r="X1349" s="180"/>
      <c r="Y1349" s="180"/>
      <c r="Z1349" s="180"/>
      <c r="AA1349" s="140"/>
      <c r="AB1349" s="46"/>
      <c r="AD1349" s="140"/>
      <c r="AE1349" s="180"/>
      <c r="AF1349" s="180"/>
      <c r="AG1349" s="180"/>
      <c r="AH1349" s="180"/>
      <c r="AI1349" s="140"/>
      <c r="AJ1349" s="46"/>
      <c r="AL1349" s="140"/>
      <c r="AM1349" s="180"/>
      <c r="AN1349" s="180"/>
      <c r="AO1349" s="180"/>
      <c r="AP1349" s="180"/>
      <c r="AQ1349" s="140"/>
      <c r="AR1349" s="46"/>
      <c r="AT1349" s="140"/>
      <c r="AU1349" s="180"/>
      <c r="AV1349" s="180"/>
      <c r="AW1349" s="180"/>
      <c r="AX1349" s="180"/>
      <c r="AY1349" s="140"/>
      <c r="AZ1349" s="46"/>
    </row>
    <row r="1350" spans="22:52" x14ac:dyDescent="0.25">
      <c r="V1350" s="140"/>
      <c r="W1350" s="180"/>
      <c r="X1350" s="180"/>
      <c r="Y1350" s="180"/>
      <c r="Z1350" s="180"/>
      <c r="AA1350" s="140"/>
      <c r="AB1350" s="46"/>
      <c r="AD1350" s="140"/>
      <c r="AE1350" s="180"/>
      <c r="AF1350" s="180"/>
      <c r="AG1350" s="180"/>
      <c r="AH1350" s="180"/>
      <c r="AI1350" s="140"/>
      <c r="AJ1350" s="46"/>
      <c r="AL1350" s="140"/>
      <c r="AM1350" s="180"/>
      <c r="AN1350" s="180"/>
      <c r="AO1350" s="180"/>
      <c r="AP1350" s="180"/>
      <c r="AQ1350" s="140"/>
      <c r="AR1350" s="46"/>
      <c r="AT1350" s="140"/>
      <c r="AU1350" s="180"/>
      <c r="AV1350" s="180"/>
      <c r="AW1350" s="180"/>
      <c r="AX1350" s="180"/>
      <c r="AY1350" s="140"/>
      <c r="AZ1350" s="46"/>
    </row>
    <row r="1351" spans="22:52" x14ac:dyDescent="0.25">
      <c r="V1351" s="140"/>
      <c r="W1351" s="180"/>
      <c r="X1351" s="180"/>
      <c r="Y1351" s="180"/>
      <c r="Z1351" s="180"/>
      <c r="AA1351" s="140"/>
      <c r="AB1351" s="46"/>
      <c r="AD1351" s="140"/>
      <c r="AE1351" s="180"/>
      <c r="AF1351" s="180"/>
      <c r="AG1351" s="180"/>
      <c r="AH1351" s="180"/>
      <c r="AI1351" s="140"/>
      <c r="AJ1351" s="46"/>
      <c r="AL1351" s="140"/>
      <c r="AM1351" s="180"/>
      <c r="AN1351" s="180"/>
      <c r="AO1351" s="180"/>
      <c r="AP1351" s="180"/>
      <c r="AQ1351" s="140"/>
      <c r="AR1351" s="46"/>
      <c r="AT1351" s="140"/>
      <c r="AU1351" s="180"/>
      <c r="AV1351" s="180"/>
      <c r="AW1351" s="180"/>
      <c r="AX1351" s="180"/>
      <c r="AY1351" s="140"/>
      <c r="AZ1351" s="46"/>
    </row>
    <row r="1352" spans="22:52" x14ac:dyDescent="0.25">
      <c r="V1352" s="140"/>
      <c r="W1352" s="180"/>
      <c r="X1352" s="180"/>
      <c r="Y1352" s="180"/>
      <c r="Z1352" s="180"/>
      <c r="AA1352" s="140"/>
      <c r="AB1352" s="46"/>
      <c r="AD1352" s="140"/>
      <c r="AE1352" s="180"/>
      <c r="AF1352" s="180"/>
      <c r="AG1352" s="180"/>
      <c r="AH1352" s="180"/>
      <c r="AI1352" s="140"/>
      <c r="AJ1352" s="46"/>
      <c r="AL1352" s="140"/>
      <c r="AM1352" s="180"/>
      <c r="AN1352" s="180"/>
      <c r="AO1352" s="180"/>
      <c r="AP1352" s="180"/>
      <c r="AQ1352" s="140"/>
      <c r="AR1352" s="46"/>
      <c r="AT1352" s="140"/>
      <c r="AU1352" s="180"/>
      <c r="AV1352" s="180"/>
      <c r="AW1352" s="180"/>
      <c r="AX1352" s="180"/>
      <c r="AY1352" s="140"/>
      <c r="AZ1352" s="46"/>
    </row>
    <row r="1353" spans="22:52" x14ac:dyDescent="0.25">
      <c r="V1353" s="140"/>
      <c r="W1353" s="180"/>
      <c r="X1353" s="180"/>
      <c r="Y1353" s="180"/>
      <c r="Z1353" s="180"/>
      <c r="AA1353" s="140"/>
      <c r="AB1353" s="46"/>
      <c r="AD1353" s="140"/>
      <c r="AE1353" s="180"/>
      <c r="AF1353" s="180"/>
      <c r="AG1353" s="180"/>
      <c r="AH1353" s="180"/>
      <c r="AI1353" s="140"/>
      <c r="AJ1353" s="46"/>
      <c r="AL1353" s="140"/>
      <c r="AM1353" s="180"/>
      <c r="AN1353" s="180"/>
      <c r="AO1353" s="180"/>
      <c r="AP1353" s="180"/>
      <c r="AQ1353" s="140"/>
      <c r="AR1353" s="46"/>
      <c r="AT1353" s="140"/>
      <c r="AU1353" s="180"/>
      <c r="AV1353" s="180"/>
      <c r="AW1353" s="180"/>
      <c r="AX1353" s="180"/>
      <c r="AY1353" s="140"/>
      <c r="AZ1353" s="46"/>
    </row>
    <row r="1354" spans="22:52" x14ac:dyDescent="0.25">
      <c r="V1354" s="140"/>
      <c r="W1354" s="180"/>
      <c r="X1354" s="180"/>
      <c r="Y1354" s="180"/>
      <c r="Z1354" s="180"/>
      <c r="AA1354" s="140"/>
      <c r="AB1354" s="46"/>
      <c r="AD1354" s="140"/>
      <c r="AE1354" s="180"/>
      <c r="AF1354" s="180"/>
      <c r="AG1354" s="180"/>
      <c r="AH1354" s="180"/>
      <c r="AI1354" s="140"/>
      <c r="AJ1354" s="46"/>
      <c r="AL1354" s="140"/>
      <c r="AM1354" s="180"/>
      <c r="AN1354" s="180"/>
      <c r="AO1354" s="180"/>
      <c r="AP1354" s="180"/>
      <c r="AQ1354" s="140"/>
      <c r="AR1354" s="46"/>
      <c r="AT1354" s="140"/>
      <c r="AU1354" s="180"/>
      <c r="AV1354" s="180"/>
      <c r="AW1354" s="180"/>
      <c r="AX1354" s="180"/>
      <c r="AY1354" s="140"/>
      <c r="AZ1354" s="46"/>
    </row>
    <row r="1355" spans="22:52" x14ac:dyDescent="0.25">
      <c r="V1355" s="140"/>
      <c r="W1355" s="180"/>
      <c r="X1355" s="180"/>
      <c r="Y1355" s="180"/>
      <c r="Z1355" s="180"/>
      <c r="AA1355" s="140"/>
      <c r="AB1355" s="46"/>
      <c r="AD1355" s="140"/>
      <c r="AE1355" s="180"/>
      <c r="AF1355" s="180"/>
      <c r="AG1355" s="180"/>
      <c r="AH1355" s="180"/>
      <c r="AI1355" s="140"/>
      <c r="AJ1355" s="46"/>
      <c r="AL1355" s="140"/>
      <c r="AM1355" s="180"/>
      <c r="AN1355" s="180"/>
      <c r="AO1355" s="180"/>
      <c r="AP1355" s="180"/>
      <c r="AQ1355" s="140"/>
      <c r="AR1355" s="46"/>
      <c r="AT1355" s="140"/>
      <c r="AU1355" s="180"/>
      <c r="AV1355" s="180"/>
      <c r="AW1355" s="180"/>
      <c r="AX1355" s="180"/>
      <c r="AY1355" s="140"/>
      <c r="AZ1355" s="46"/>
    </row>
    <row r="1356" spans="22:52" x14ac:dyDescent="0.25">
      <c r="V1356" s="140"/>
      <c r="W1356" s="180"/>
      <c r="X1356" s="180"/>
      <c r="Y1356" s="180"/>
      <c r="Z1356" s="180"/>
      <c r="AA1356" s="140"/>
      <c r="AB1356" s="46"/>
      <c r="AD1356" s="140"/>
      <c r="AE1356" s="180"/>
      <c r="AF1356" s="180"/>
      <c r="AG1356" s="180"/>
      <c r="AH1356" s="180"/>
      <c r="AI1356" s="140"/>
      <c r="AJ1356" s="46"/>
      <c r="AL1356" s="140"/>
      <c r="AM1356" s="180"/>
      <c r="AN1356" s="180"/>
      <c r="AO1356" s="180"/>
      <c r="AP1356" s="180"/>
      <c r="AQ1356" s="140"/>
      <c r="AR1356" s="46"/>
      <c r="AT1356" s="140"/>
      <c r="AU1356" s="180"/>
      <c r="AV1356" s="180"/>
      <c r="AW1356" s="180"/>
      <c r="AX1356" s="180"/>
      <c r="AY1356" s="140"/>
      <c r="AZ1356" s="46"/>
    </row>
    <row r="1357" spans="22:52" x14ac:dyDescent="0.25">
      <c r="V1357" s="140"/>
      <c r="W1357" s="180"/>
      <c r="X1357" s="180"/>
      <c r="Y1357" s="180"/>
      <c r="Z1357" s="180"/>
      <c r="AA1357" s="140"/>
      <c r="AB1357" s="46"/>
      <c r="AD1357" s="140"/>
      <c r="AE1357" s="180"/>
      <c r="AF1357" s="180"/>
      <c r="AG1357" s="180"/>
      <c r="AH1357" s="180"/>
      <c r="AI1357" s="140"/>
      <c r="AJ1357" s="46"/>
      <c r="AL1357" s="140"/>
      <c r="AM1357" s="180"/>
      <c r="AN1357" s="180"/>
      <c r="AO1357" s="180"/>
      <c r="AP1357" s="180"/>
      <c r="AQ1357" s="140"/>
      <c r="AR1357" s="46"/>
      <c r="AT1357" s="140"/>
      <c r="AU1357" s="180"/>
      <c r="AV1357" s="180"/>
      <c r="AW1357" s="180"/>
      <c r="AX1357" s="180"/>
      <c r="AY1357" s="140"/>
      <c r="AZ1357" s="46"/>
    </row>
    <row r="1358" spans="22:52" x14ac:dyDescent="0.25">
      <c r="V1358" s="140"/>
      <c r="W1358" s="180"/>
      <c r="X1358" s="180"/>
      <c r="Y1358" s="180"/>
      <c r="Z1358" s="180"/>
      <c r="AA1358" s="140"/>
      <c r="AB1358" s="46"/>
      <c r="AD1358" s="140"/>
      <c r="AE1358" s="180"/>
      <c r="AF1358" s="180"/>
      <c r="AG1358" s="180"/>
      <c r="AH1358" s="180"/>
      <c r="AI1358" s="140"/>
      <c r="AJ1358" s="46"/>
      <c r="AL1358" s="140"/>
      <c r="AM1358" s="180"/>
      <c r="AN1358" s="180"/>
      <c r="AO1358" s="180"/>
      <c r="AP1358" s="180"/>
      <c r="AQ1358" s="140"/>
      <c r="AR1358" s="46"/>
      <c r="AT1358" s="140"/>
      <c r="AU1358" s="180"/>
      <c r="AV1358" s="180"/>
      <c r="AW1358" s="180"/>
      <c r="AX1358" s="180"/>
      <c r="AY1358" s="140"/>
      <c r="AZ1358" s="46"/>
    </row>
    <row r="1359" spans="22:52" x14ac:dyDescent="0.25">
      <c r="V1359" s="140"/>
      <c r="W1359" s="180"/>
      <c r="X1359" s="180"/>
      <c r="Y1359" s="180"/>
      <c r="Z1359" s="180"/>
      <c r="AA1359" s="140"/>
      <c r="AB1359" s="46"/>
      <c r="AD1359" s="140"/>
      <c r="AE1359" s="180"/>
      <c r="AF1359" s="180"/>
      <c r="AG1359" s="180"/>
      <c r="AH1359" s="180"/>
      <c r="AI1359" s="140"/>
      <c r="AJ1359" s="46"/>
      <c r="AL1359" s="140"/>
      <c r="AM1359" s="180"/>
      <c r="AN1359" s="180"/>
      <c r="AO1359" s="180"/>
      <c r="AP1359" s="180"/>
      <c r="AQ1359" s="140"/>
      <c r="AR1359" s="46"/>
      <c r="AT1359" s="140"/>
      <c r="AU1359" s="180"/>
      <c r="AV1359" s="180"/>
      <c r="AW1359" s="180"/>
      <c r="AX1359" s="180"/>
      <c r="AY1359" s="140"/>
      <c r="AZ1359" s="46"/>
    </row>
    <row r="1360" spans="22:52" x14ac:dyDescent="0.25">
      <c r="V1360" s="140"/>
      <c r="W1360" s="180"/>
      <c r="X1360" s="180"/>
      <c r="Y1360" s="180"/>
      <c r="Z1360" s="180"/>
      <c r="AA1360" s="140"/>
      <c r="AB1360" s="46"/>
      <c r="AD1360" s="140"/>
      <c r="AE1360" s="180"/>
      <c r="AF1360" s="180"/>
      <c r="AG1360" s="180"/>
      <c r="AH1360" s="180"/>
      <c r="AI1360" s="140"/>
      <c r="AJ1360" s="46"/>
      <c r="AL1360" s="140"/>
      <c r="AM1360" s="180"/>
      <c r="AN1360" s="180"/>
      <c r="AO1360" s="180"/>
      <c r="AP1360" s="180"/>
      <c r="AQ1360" s="140"/>
      <c r="AR1360" s="46"/>
      <c r="AT1360" s="140"/>
      <c r="AU1360" s="180"/>
      <c r="AV1360" s="180"/>
      <c r="AW1360" s="180"/>
      <c r="AX1360" s="180"/>
      <c r="AY1360" s="140"/>
      <c r="AZ1360" s="46"/>
    </row>
    <row r="1361" spans="22:52" x14ac:dyDescent="0.25">
      <c r="V1361" s="140"/>
      <c r="W1361" s="180"/>
      <c r="X1361" s="180"/>
      <c r="Y1361" s="180"/>
      <c r="Z1361" s="180"/>
      <c r="AA1361" s="140"/>
      <c r="AB1361" s="46"/>
      <c r="AD1361" s="140"/>
      <c r="AE1361" s="180"/>
      <c r="AF1361" s="180"/>
      <c r="AG1361" s="180"/>
      <c r="AH1361" s="180"/>
      <c r="AI1361" s="140"/>
      <c r="AJ1361" s="46"/>
      <c r="AL1361" s="140"/>
      <c r="AM1361" s="180"/>
      <c r="AN1361" s="180"/>
      <c r="AO1361" s="180"/>
      <c r="AP1361" s="180"/>
      <c r="AQ1361" s="140"/>
      <c r="AR1361" s="46"/>
      <c r="AT1361" s="140"/>
      <c r="AU1361" s="180"/>
      <c r="AV1361" s="180"/>
      <c r="AW1361" s="180"/>
      <c r="AX1361" s="180"/>
      <c r="AY1361" s="140"/>
      <c r="AZ1361" s="46"/>
    </row>
    <row r="1362" spans="22:52" x14ac:dyDescent="0.25">
      <c r="V1362" s="140"/>
      <c r="W1362" s="180"/>
      <c r="X1362" s="180"/>
      <c r="Y1362" s="180"/>
      <c r="Z1362" s="180"/>
      <c r="AA1362" s="140"/>
      <c r="AB1362" s="46"/>
      <c r="AD1362" s="140"/>
      <c r="AE1362" s="180"/>
      <c r="AF1362" s="180"/>
      <c r="AG1362" s="180"/>
      <c r="AH1362" s="180"/>
      <c r="AI1362" s="140"/>
      <c r="AJ1362" s="46"/>
      <c r="AL1362" s="140"/>
      <c r="AM1362" s="180"/>
      <c r="AN1362" s="180"/>
      <c r="AO1362" s="180"/>
      <c r="AP1362" s="180"/>
      <c r="AQ1362" s="140"/>
      <c r="AR1362" s="46"/>
      <c r="AT1362" s="140"/>
      <c r="AU1362" s="180"/>
      <c r="AV1362" s="180"/>
      <c r="AW1362" s="180"/>
      <c r="AX1362" s="180"/>
      <c r="AY1362" s="140"/>
      <c r="AZ1362" s="46"/>
    </row>
    <row r="1363" spans="22:52" x14ac:dyDescent="0.25">
      <c r="V1363" s="140"/>
      <c r="W1363" s="180"/>
      <c r="X1363" s="180"/>
      <c r="Y1363" s="180"/>
      <c r="Z1363" s="180"/>
      <c r="AA1363" s="140"/>
      <c r="AB1363" s="46"/>
      <c r="AD1363" s="140"/>
      <c r="AE1363" s="180"/>
      <c r="AF1363" s="180"/>
      <c r="AG1363" s="180"/>
      <c r="AH1363" s="180"/>
      <c r="AI1363" s="140"/>
      <c r="AJ1363" s="46"/>
      <c r="AL1363" s="140"/>
      <c r="AM1363" s="180"/>
      <c r="AN1363" s="180"/>
      <c r="AO1363" s="180"/>
      <c r="AP1363" s="180"/>
      <c r="AQ1363" s="140"/>
      <c r="AR1363" s="46"/>
      <c r="AT1363" s="140"/>
      <c r="AU1363" s="180"/>
      <c r="AV1363" s="180"/>
      <c r="AW1363" s="180"/>
      <c r="AX1363" s="180"/>
      <c r="AY1363" s="140"/>
      <c r="AZ1363" s="46"/>
    </row>
    <row r="1364" spans="22:52" x14ac:dyDescent="0.25">
      <c r="V1364" s="140"/>
      <c r="W1364" s="180"/>
      <c r="X1364" s="180"/>
      <c r="Y1364" s="180"/>
      <c r="Z1364" s="180"/>
      <c r="AA1364" s="140"/>
      <c r="AB1364" s="46"/>
      <c r="AD1364" s="140"/>
      <c r="AE1364" s="180"/>
      <c r="AF1364" s="180"/>
      <c r="AG1364" s="180"/>
      <c r="AH1364" s="180"/>
      <c r="AI1364" s="140"/>
      <c r="AJ1364" s="46"/>
      <c r="AL1364" s="140"/>
      <c r="AM1364" s="180"/>
      <c r="AN1364" s="180"/>
      <c r="AO1364" s="180"/>
      <c r="AP1364" s="180"/>
      <c r="AQ1364" s="140"/>
      <c r="AR1364" s="46"/>
      <c r="AT1364" s="140"/>
      <c r="AU1364" s="180"/>
      <c r="AV1364" s="180"/>
      <c r="AW1364" s="180"/>
      <c r="AX1364" s="180"/>
      <c r="AY1364" s="140"/>
      <c r="AZ1364" s="46"/>
    </row>
    <row r="1365" spans="22:52" x14ac:dyDescent="0.25">
      <c r="V1365" s="140"/>
      <c r="W1365" s="180"/>
      <c r="X1365" s="180"/>
      <c r="Y1365" s="180"/>
      <c r="Z1365" s="180"/>
      <c r="AA1365" s="140"/>
      <c r="AB1365" s="46"/>
      <c r="AD1365" s="140"/>
      <c r="AE1365" s="180"/>
      <c r="AF1365" s="180"/>
      <c r="AG1365" s="180"/>
      <c r="AH1365" s="180"/>
      <c r="AI1365" s="140"/>
      <c r="AJ1365" s="46"/>
      <c r="AL1365" s="140"/>
      <c r="AM1365" s="180"/>
      <c r="AN1365" s="180"/>
      <c r="AO1365" s="180"/>
      <c r="AP1365" s="180"/>
      <c r="AQ1365" s="140"/>
      <c r="AR1365" s="46"/>
      <c r="AT1365" s="140"/>
      <c r="AU1365" s="180"/>
      <c r="AV1365" s="180"/>
      <c r="AW1365" s="180"/>
      <c r="AX1365" s="180"/>
      <c r="AY1365" s="140"/>
      <c r="AZ1365" s="46"/>
    </row>
    <row r="1366" spans="22:52" x14ac:dyDescent="0.25">
      <c r="V1366" s="140"/>
      <c r="W1366" s="180"/>
      <c r="X1366" s="180"/>
      <c r="Y1366" s="180"/>
      <c r="Z1366" s="180"/>
      <c r="AA1366" s="140"/>
      <c r="AB1366" s="46"/>
      <c r="AD1366" s="140"/>
      <c r="AE1366" s="180"/>
      <c r="AF1366" s="180"/>
      <c r="AG1366" s="180"/>
      <c r="AH1366" s="180"/>
      <c r="AI1366" s="140"/>
      <c r="AJ1366" s="46"/>
      <c r="AL1366" s="140"/>
      <c r="AM1366" s="180"/>
      <c r="AN1366" s="180"/>
      <c r="AO1366" s="180"/>
      <c r="AP1366" s="180"/>
      <c r="AQ1366" s="140"/>
      <c r="AR1366" s="46"/>
      <c r="AT1366" s="140"/>
      <c r="AU1366" s="180"/>
      <c r="AV1366" s="180"/>
      <c r="AW1366" s="180"/>
      <c r="AX1366" s="180"/>
      <c r="AY1366" s="140"/>
      <c r="AZ1366" s="46"/>
    </row>
    <row r="1367" spans="22:52" x14ac:dyDescent="0.25">
      <c r="V1367" s="140"/>
      <c r="W1367" s="180"/>
      <c r="X1367" s="180"/>
      <c r="Y1367" s="180"/>
      <c r="Z1367" s="180"/>
      <c r="AA1367" s="140"/>
      <c r="AB1367" s="46"/>
      <c r="AD1367" s="140"/>
      <c r="AE1367" s="180"/>
      <c r="AF1367" s="180"/>
      <c r="AG1367" s="180"/>
      <c r="AH1367" s="180"/>
      <c r="AI1367" s="140"/>
      <c r="AJ1367" s="46"/>
      <c r="AL1367" s="140"/>
      <c r="AM1367" s="180"/>
      <c r="AN1367" s="180"/>
      <c r="AO1367" s="180"/>
      <c r="AP1367" s="180"/>
      <c r="AQ1367" s="140"/>
      <c r="AR1367" s="46"/>
      <c r="AT1367" s="140"/>
      <c r="AU1367" s="180"/>
      <c r="AV1367" s="180"/>
      <c r="AW1367" s="180"/>
      <c r="AX1367" s="180"/>
      <c r="AY1367" s="140"/>
      <c r="AZ1367" s="46"/>
    </row>
    <row r="1368" spans="22:52" x14ac:dyDescent="0.25">
      <c r="V1368" s="140"/>
      <c r="W1368" s="180"/>
      <c r="X1368" s="180"/>
      <c r="Y1368" s="180"/>
      <c r="Z1368" s="180"/>
      <c r="AA1368" s="140"/>
      <c r="AB1368" s="46"/>
      <c r="AD1368" s="140"/>
      <c r="AE1368" s="180"/>
      <c r="AF1368" s="180"/>
      <c r="AG1368" s="180"/>
      <c r="AH1368" s="180"/>
      <c r="AI1368" s="140"/>
      <c r="AJ1368" s="46"/>
      <c r="AL1368" s="140"/>
      <c r="AM1368" s="180"/>
      <c r="AN1368" s="180"/>
      <c r="AO1368" s="180"/>
      <c r="AP1368" s="180"/>
      <c r="AQ1368" s="140"/>
      <c r="AR1368" s="46"/>
      <c r="AT1368" s="140"/>
      <c r="AU1368" s="180"/>
      <c r="AV1368" s="180"/>
      <c r="AW1368" s="180"/>
      <c r="AX1368" s="180"/>
      <c r="AY1368" s="140"/>
      <c r="AZ1368" s="46"/>
    </row>
    <row r="1369" spans="22:52" x14ac:dyDescent="0.25">
      <c r="V1369" s="140"/>
      <c r="W1369" s="180"/>
      <c r="X1369" s="180"/>
      <c r="Y1369" s="180"/>
      <c r="Z1369" s="180"/>
      <c r="AA1369" s="140"/>
      <c r="AB1369" s="46"/>
      <c r="AD1369" s="140"/>
      <c r="AE1369" s="180"/>
      <c r="AF1369" s="180"/>
      <c r="AG1369" s="180"/>
      <c r="AH1369" s="180"/>
      <c r="AI1369" s="140"/>
      <c r="AJ1369" s="46"/>
      <c r="AL1369" s="140"/>
      <c r="AM1369" s="180"/>
      <c r="AN1369" s="180"/>
      <c r="AO1369" s="180"/>
      <c r="AP1369" s="180"/>
      <c r="AQ1369" s="140"/>
      <c r="AR1369" s="46"/>
      <c r="AT1369" s="140"/>
      <c r="AU1369" s="180"/>
      <c r="AV1369" s="180"/>
      <c r="AW1369" s="180"/>
      <c r="AX1369" s="180"/>
      <c r="AY1369" s="140"/>
      <c r="AZ1369" s="46"/>
    </row>
    <row r="1370" spans="22:52" x14ac:dyDescent="0.25">
      <c r="V1370" s="140"/>
      <c r="W1370" s="180"/>
      <c r="X1370" s="180"/>
      <c r="Y1370" s="180"/>
      <c r="Z1370" s="180"/>
      <c r="AA1370" s="140"/>
      <c r="AB1370" s="46"/>
      <c r="AD1370" s="140"/>
      <c r="AE1370" s="180"/>
      <c r="AF1370" s="180"/>
      <c r="AG1370" s="180"/>
      <c r="AH1370" s="180"/>
      <c r="AI1370" s="140"/>
      <c r="AJ1370" s="46"/>
      <c r="AL1370" s="140"/>
      <c r="AM1370" s="180"/>
      <c r="AN1370" s="180"/>
      <c r="AO1370" s="180"/>
      <c r="AP1370" s="180"/>
      <c r="AQ1370" s="140"/>
      <c r="AR1370" s="46"/>
      <c r="AT1370" s="140"/>
      <c r="AU1370" s="180"/>
      <c r="AV1370" s="180"/>
      <c r="AW1370" s="180"/>
      <c r="AX1370" s="180"/>
      <c r="AY1370" s="140"/>
      <c r="AZ1370" s="46"/>
    </row>
    <row r="1371" spans="22:52" x14ac:dyDescent="0.25">
      <c r="V1371" s="140"/>
      <c r="W1371" s="180"/>
      <c r="X1371" s="180"/>
      <c r="Y1371" s="180"/>
      <c r="Z1371" s="180"/>
      <c r="AA1371" s="140"/>
      <c r="AB1371" s="46"/>
      <c r="AD1371" s="140"/>
      <c r="AE1371" s="180"/>
      <c r="AF1371" s="180"/>
      <c r="AG1371" s="180"/>
      <c r="AH1371" s="180"/>
      <c r="AI1371" s="140"/>
      <c r="AJ1371" s="46"/>
      <c r="AL1371" s="140"/>
      <c r="AM1371" s="180"/>
      <c r="AN1371" s="180"/>
      <c r="AO1371" s="180"/>
      <c r="AP1371" s="180"/>
      <c r="AQ1371" s="140"/>
      <c r="AR1371" s="46"/>
      <c r="AT1371" s="140"/>
      <c r="AU1371" s="180"/>
      <c r="AV1371" s="180"/>
      <c r="AW1371" s="180"/>
      <c r="AX1371" s="180"/>
      <c r="AY1371" s="140"/>
      <c r="AZ1371" s="46"/>
    </row>
    <row r="1372" spans="22:52" x14ac:dyDescent="0.25">
      <c r="V1372" s="140"/>
      <c r="W1372" s="180"/>
      <c r="X1372" s="180"/>
      <c r="Y1372" s="180"/>
      <c r="Z1372" s="180"/>
      <c r="AA1372" s="140"/>
      <c r="AB1372" s="46"/>
      <c r="AD1372" s="140"/>
      <c r="AE1372" s="180"/>
      <c r="AF1372" s="180"/>
      <c r="AG1372" s="180"/>
      <c r="AH1372" s="180"/>
      <c r="AI1372" s="140"/>
      <c r="AJ1372" s="46"/>
      <c r="AL1372" s="140"/>
      <c r="AM1372" s="180"/>
      <c r="AN1372" s="180"/>
      <c r="AO1372" s="180"/>
      <c r="AP1372" s="180"/>
      <c r="AQ1372" s="140"/>
      <c r="AR1372" s="46"/>
      <c r="AT1372" s="140"/>
      <c r="AU1372" s="180"/>
      <c r="AV1372" s="180"/>
      <c r="AW1372" s="180"/>
      <c r="AX1372" s="180"/>
      <c r="AY1372" s="140"/>
      <c r="AZ1372" s="46"/>
    </row>
    <row r="1373" spans="22:52" x14ac:dyDescent="0.25">
      <c r="V1373" s="140"/>
      <c r="W1373" s="180"/>
      <c r="X1373" s="180"/>
      <c r="Y1373" s="180"/>
      <c r="Z1373" s="180"/>
      <c r="AA1373" s="140"/>
      <c r="AB1373" s="46"/>
      <c r="AD1373" s="140"/>
      <c r="AE1373" s="180"/>
      <c r="AF1373" s="180"/>
      <c r="AG1373" s="180"/>
      <c r="AH1373" s="180"/>
      <c r="AI1373" s="140"/>
      <c r="AJ1373" s="46"/>
      <c r="AL1373" s="140"/>
      <c r="AM1373" s="180"/>
      <c r="AN1373" s="180"/>
      <c r="AO1373" s="180"/>
      <c r="AP1373" s="180"/>
      <c r="AQ1373" s="140"/>
      <c r="AR1373" s="46"/>
      <c r="AT1373" s="140"/>
      <c r="AU1373" s="180"/>
      <c r="AV1373" s="180"/>
      <c r="AW1373" s="180"/>
      <c r="AX1373" s="180"/>
      <c r="AY1373" s="140"/>
      <c r="AZ1373" s="46"/>
    </row>
    <row r="1374" spans="22:52" x14ac:dyDescent="0.25">
      <c r="V1374" s="140"/>
      <c r="W1374" s="180"/>
      <c r="X1374" s="180"/>
      <c r="Y1374" s="180"/>
      <c r="Z1374" s="180"/>
      <c r="AA1374" s="140"/>
      <c r="AB1374" s="46"/>
      <c r="AD1374" s="140"/>
      <c r="AE1374" s="180"/>
      <c r="AF1374" s="180"/>
      <c r="AG1374" s="180"/>
      <c r="AH1374" s="180"/>
      <c r="AI1374" s="140"/>
      <c r="AJ1374" s="46"/>
      <c r="AL1374" s="140"/>
      <c r="AM1374" s="180"/>
      <c r="AN1374" s="180"/>
      <c r="AO1374" s="180"/>
      <c r="AP1374" s="180"/>
      <c r="AQ1374" s="140"/>
      <c r="AR1374" s="46"/>
      <c r="AT1374" s="140"/>
      <c r="AU1374" s="180"/>
      <c r="AV1374" s="180"/>
      <c r="AW1374" s="180"/>
      <c r="AX1374" s="180"/>
      <c r="AY1374" s="140"/>
      <c r="AZ1374" s="46"/>
    </row>
    <row r="1375" spans="22:52" x14ac:dyDescent="0.25">
      <c r="V1375" s="140"/>
      <c r="W1375" s="180"/>
      <c r="X1375" s="180"/>
      <c r="Y1375" s="180"/>
      <c r="Z1375" s="180"/>
      <c r="AA1375" s="140"/>
      <c r="AB1375" s="46"/>
      <c r="AD1375" s="140"/>
      <c r="AE1375" s="180"/>
      <c r="AF1375" s="180"/>
      <c r="AG1375" s="180"/>
      <c r="AH1375" s="180"/>
      <c r="AI1375" s="140"/>
      <c r="AJ1375" s="46"/>
      <c r="AL1375" s="140"/>
      <c r="AM1375" s="180"/>
      <c r="AN1375" s="180"/>
      <c r="AO1375" s="180"/>
      <c r="AP1375" s="180"/>
      <c r="AQ1375" s="140"/>
      <c r="AR1375" s="46"/>
      <c r="AT1375" s="140"/>
      <c r="AU1375" s="180"/>
      <c r="AV1375" s="180"/>
      <c r="AW1375" s="180"/>
      <c r="AX1375" s="180"/>
      <c r="AY1375" s="140"/>
      <c r="AZ1375" s="46"/>
    </row>
    <row r="1376" spans="22:52" x14ac:dyDescent="0.25">
      <c r="V1376" s="140"/>
      <c r="W1376" s="180"/>
      <c r="X1376" s="180"/>
      <c r="Y1376" s="180"/>
      <c r="Z1376" s="180"/>
      <c r="AA1376" s="140"/>
      <c r="AB1376" s="46"/>
      <c r="AD1376" s="140"/>
      <c r="AE1376" s="180"/>
      <c r="AF1376" s="180"/>
      <c r="AG1376" s="180"/>
      <c r="AH1376" s="180"/>
      <c r="AI1376" s="140"/>
      <c r="AJ1376" s="46"/>
      <c r="AL1376" s="140"/>
      <c r="AM1376" s="180"/>
      <c r="AN1376" s="180"/>
      <c r="AO1376" s="180"/>
      <c r="AP1376" s="180"/>
      <c r="AQ1376" s="140"/>
      <c r="AR1376" s="46"/>
      <c r="AT1376" s="140"/>
      <c r="AU1376" s="180"/>
      <c r="AV1376" s="180"/>
      <c r="AW1376" s="180"/>
      <c r="AX1376" s="180"/>
      <c r="AY1376" s="140"/>
      <c r="AZ1376" s="46"/>
    </row>
    <row r="1377" spans="22:52" x14ac:dyDescent="0.25">
      <c r="V1377" s="140"/>
      <c r="W1377" s="180"/>
      <c r="X1377" s="180"/>
      <c r="Y1377" s="180"/>
      <c r="Z1377" s="180"/>
      <c r="AA1377" s="140"/>
      <c r="AB1377" s="46"/>
      <c r="AD1377" s="140"/>
      <c r="AE1377" s="180"/>
      <c r="AF1377" s="180"/>
      <c r="AG1377" s="180"/>
      <c r="AH1377" s="180"/>
      <c r="AI1377" s="140"/>
      <c r="AJ1377" s="46"/>
      <c r="AL1377" s="140"/>
      <c r="AM1377" s="180"/>
      <c r="AN1377" s="180"/>
      <c r="AO1377" s="180"/>
      <c r="AP1377" s="180"/>
      <c r="AQ1377" s="140"/>
      <c r="AR1377" s="46"/>
      <c r="AT1377" s="140"/>
      <c r="AU1377" s="180"/>
      <c r="AV1377" s="180"/>
      <c r="AW1377" s="180"/>
      <c r="AX1377" s="180"/>
      <c r="AY1377" s="140"/>
      <c r="AZ1377" s="46"/>
    </row>
    <row r="1378" spans="22:52" x14ac:dyDescent="0.25">
      <c r="V1378" s="140"/>
      <c r="W1378" s="180"/>
      <c r="X1378" s="180"/>
      <c r="Y1378" s="180"/>
      <c r="Z1378" s="180"/>
      <c r="AA1378" s="140"/>
      <c r="AB1378" s="46"/>
      <c r="AD1378" s="140"/>
      <c r="AE1378" s="180"/>
      <c r="AF1378" s="180"/>
      <c r="AG1378" s="180"/>
      <c r="AH1378" s="180"/>
      <c r="AI1378" s="140"/>
      <c r="AJ1378" s="46"/>
      <c r="AL1378" s="140"/>
      <c r="AM1378" s="180"/>
      <c r="AN1378" s="180"/>
      <c r="AO1378" s="180"/>
      <c r="AP1378" s="180"/>
      <c r="AQ1378" s="140"/>
      <c r="AR1378" s="46"/>
      <c r="AT1378" s="140"/>
      <c r="AU1378" s="180"/>
      <c r="AV1378" s="180"/>
      <c r="AW1378" s="180"/>
      <c r="AX1378" s="180"/>
      <c r="AY1378" s="140"/>
      <c r="AZ1378" s="46"/>
    </row>
    <row r="1379" spans="22:52" x14ac:dyDescent="0.25">
      <c r="V1379" s="140"/>
      <c r="W1379" s="180"/>
      <c r="X1379" s="180"/>
      <c r="Y1379" s="180"/>
      <c r="Z1379" s="180"/>
      <c r="AA1379" s="140"/>
      <c r="AB1379" s="46"/>
      <c r="AD1379" s="140"/>
      <c r="AE1379" s="180"/>
      <c r="AF1379" s="180"/>
      <c r="AG1379" s="180"/>
      <c r="AH1379" s="180"/>
      <c r="AI1379" s="140"/>
      <c r="AJ1379" s="46"/>
      <c r="AL1379" s="140"/>
      <c r="AM1379" s="180"/>
      <c r="AN1379" s="180"/>
      <c r="AO1379" s="180"/>
      <c r="AP1379" s="180"/>
      <c r="AQ1379" s="140"/>
      <c r="AR1379" s="46"/>
      <c r="AT1379" s="140"/>
      <c r="AU1379" s="180"/>
      <c r="AV1379" s="180"/>
      <c r="AW1379" s="180"/>
      <c r="AX1379" s="180"/>
      <c r="AY1379" s="140"/>
      <c r="AZ1379" s="46"/>
    </row>
    <row r="1380" spans="22:52" x14ac:dyDescent="0.25">
      <c r="V1380" s="140"/>
      <c r="W1380" s="180"/>
      <c r="X1380" s="180"/>
      <c r="Y1380" s="180"/>
      <c r="Z1380" s="180"/>
      <c r="AA1380" s="140"/>
      <c r="AB1380" s="46"/>
      <c r="AD1380" s="140"/>
      <c r="AE1380" s="180"/>
      <c r="AF1380" s="180"/>
      <c r="AG1380" s="180"/>
      <c r="AH1380" s="180"/>
      <c r="AI1380" s="140"/>
      <c r="AJ1380" s="46"/>
      <c r="AL1380" s="140"/>
      <c r="AM1380" s="180"/>
      <c r="AN1380" s="180"/>
      <c r="AO1380" s="180"/>
      <c r="AP1380" s="180"/>
      <c r="AQ1380" s="140"/>
      <c r="AR1380" s="46"/>
      <c r="AT1380" s="140"/>
      <c r="AU1380" s="180"/>
      <c r="AV1380" s="180"/>
      <c r="AW1380" s="180"/>
      <c r="AX1380" s="180"/>
      <c r="AY1380" s="140"/>
      <c r="AZ1380" s="46"/>
    </row>
    <row r="1381" spans="22:52" x14ac:dyDescent="0.25">
      <c r="V1381" s="140"/>
      <c r="W1381" s="180"/>
      <c r="X1381" s="180"/>
      <c r="Y1381" s="180"/>
      <c r="Z1381" s="180"/>
      <c r="AA1381" s="140"/>
      <c r="AB1381" s="46"/>
      <c r="AD1381" s="140"/>
      <c r="AE1381" s="180"/>
      <c r="AF1381" s="180"/>
      <c r="AG1381" s="180"/>
      <c r="AH1381" s="180"/>
      <c r="AI1381" s="140"/>
      <c r="AJ1381" s="46"/>
      <c r="AL1381" s="140"/>
      <c r="AM1381" s="180"/>
      <c r="AN1381" s="180"/>
      <c r="AO1381" s="180"/>
      <c r="AP1381" s="180"/>
      <c r="AQ1381" s="140"/>
      <c r="AR1381" s="46"/>
      <c r="AT1381" s="140"/>
      <c r="AU1381" s="180"/>
      <c r="AV1381" s="180"/>
      <c r="AW1381" s="180"/>
      <c r="AX1381" s="180"/>
      <c r="AY1381" s="140"/>
      <c r="AZ1381" s="46"/>
    </row>
    <row r="1382" spans="22:52" x14ac:dyDescent="0.25">
      <c r="V1382" s="140"/>
      <c r="W1382" s="180"/>
      <c r="X1382" s="180"/>
      <c r="Y1382" s="180"/>
      <c r="Z1382" s="180"/>
      <c r="AA1382" s="140"/>
      <c r="AB1382" s="46"/>
      <c r="AD1382" s="140"/>
      <c r="AE1382" s="180"/>
      <c r="AF1382" s="180"/>
      <c r="AG1382" s="180"/>
      <c r="AH1382" s="180"/>
      <c r="AI1382" s="140"/>
      <c r="AJ1382" s="46"/>
      <c r="AL1382" s="140"/>
      <c r="AM1382" s="180"/>
      <c r="AN1382" s="180"/>
      <c r="AO1382" s="180"/>
      <c r="AP1382" s="180"/>
      <c r="AQ1382" s="140"/>
      <c r="AR1382" s="46"/>
      <c r="AT1382" s="140"/>
      <c r="AU1382" s="180"/>
      <c r="AV1382" s="180"/>
      <c r="AW1382" s="180"/>
      <c r="AX1382" s="180"/>
      <c r="AY1382" s="140"/>
      <c r="AZ1382" s="46"/>
    </row>
    <row r="1383" spans="22:52" x14ac:dyDescent="0.25">
      <c r="V1383" s="140"/>
      <c r="W1383" s="180"/>
      <c r="X1383" s="180"/>
      <c r="Y1383" s="180"/>
      <c r="Z1383" s="180"/>
      <c r="AA1383" s="140"/>
      <c r="AB1383" s="46"/>
      <c r="AD1383" s="140"/>
      <c r="AE1383" s="180"/>
      <c r="AF1383" s="180"/>
      <c r="AG1383" s="180"/>
      <c r="AH1383" s="180"/>
      <c r="AI1383" s="140"/>
      <c r="AJ1383" s="46"/>
      <c r="AL1383" s="140"/>
      <c r="AM1383" s="180"/>
      <c r="AN1383" s="180"/>
      <c r="AO1383" s="180"/>
      <c r="AP1383" s="180"/>
      <c r="AQ1383" s="140"/>
      <c r="AR1383" s="46"/>
      <c r="AT1383" s="140"/>
      <c r="AU1383" s="180"/>
      <c r="AV1383" s="180"/>
      <c r="AW1383" s="180"/>
      <c r="AX1383" s="180"/>
      <c r="AY1383" s="140"/>
      <c r="AZ1383" s="46"/>
    </row>
    <row r="1384" spans="22:52" x14ac:dyDescent="0.25">
      <c r="V1384" s="140"/>
      <c r="W1384" s="180"/>
      <c r="X1384" s="180"/>
      <c r="Y1384" s="180"/>
      <c r="Z1384" s="180"/>
      <c r="AA1384" s="140"/>
      <c r="AB1384" s="46"/>
      <c r="AD1384" s="140"/>
      <c r="AE1384" s="180"/>
      <c r="AF1384" s="180"/>
      <c r="AG1384" s="180"/>
      <c r="AH1384" s="180"/>
      <c r="AI1384" s="140"/>
      <c r="AJ1384" s="46"/>
      <c r="AL1384" s="140"/>
      <c r="AM1384" s="180"/>
      <c r="AN1384" s="180"/>
      <c r="AO1384" s="180"/>
      <c r="AP1384" s="180"/>
      <c r="AQ1384" s="140"/>
      <c r="AR1384" s="46"/>
      <c r="AT1384" s="140"/>
      <c r="AU1384" s="180"/>
      <c r="AV1384" s="180"/>
      <c r="AW1384" s="180"/>
      <c r="AX1384" s="180"/>
      <c r="AY1384" s="140"/>
      <c r="AZ1384" s="46"/>
    </row>
    <row r="1385" spans="22:52" x14ac:dyDescent="0.25">
      <c r="V1385" s="140"/>
      <c r="W1385" s="180"/>
      <c r="X1385" s="180"/>
      <c r="Y1385" s="180"/>
      <c r="Z1385" s="180"/>
      <c r="AA1385" s="140"/>
      <c r="AB1385" s="46"/>
      <c r="AD1385" s="140"/>
      <c r="AE1385" s="180"/>
      <c r="AF1385" s="180"/>
      <c r="AG1385" s="180"/>
      <c r="AH1385" s="180"/>
      <c r="AI1385" s="140"/>
      <c r="AJ1385" s="46"/>
      <c r="AL1385" s="140"/>
      <c r="AM1385" s="180"/>
      <c r="AN1385" s="180"/>
      <c r="AO1385" s="180"/>
      <c r="AP1385" s="180"/>
      <c r="AQ1385" s="140"/>
      <c r="AR1385" s="46"/>
      <c r="AT1385" s="140"/>
      <c r="AU1385" s="180"/>
      <c r="AV1385" s="180"/>
      <c r="AW1385" s="180"/>
      <c r="AX1385" s="180"/>
      <c r="AY1385" s="140"/>
      <c r="AZ1385" s="46"/>
    </row>
    <row r="1386" spans="22:52" x14ac:dyDescent="0.25">
      <c r="V1386" s="140"/>
      <c r="W1386" s="180"/>
      <c r="X1386" s="180"/>
      <c r="Y1386" s="180"/>
      <c r="Z1386" s="180"/>
      <c r="AA1386" s="140"/>
      <c r="AB1386" s="46"/>
      <c r="AD1386" s="140"/>
      <c r="AE1386" s="180"/>
      <c r="AF1386" s="180"/>
      <c r="AG1386" s="180"/>
      <c r="AH1386" s="180"/>
      <c r="AI1386" s="140"/>
      <c r="AJ1386" s="46"/>
      <c r="AL1386" s="140"/>
      <c r="AM1386" s="180"/>
      <c r="AN1386" s="180"/>
      <c r="AO1386" s="180"/>
      <c r="AP1386" s="180"/>
      <c r="AQ1386" s="140"/>
      <c r="AR1386" s="46"/>
      <c r="AT1386" s="140"/>
      <c r="AU1386" s="180"/>
      <c r="AV1386" s="180"/>
      <c r="AW1386" s="180"/>
      <c r="AX1386" s="180"/>
      <c r="AY1386" s="140"/>
      <c r="AZ1386" s="46"/>
    </row>
    <row r="1387" spans="22:52" x14ac:dyDescent="0.25">
      <c r="V1387" s="140"/>
      <c r="W1387" s="180"/>
      <c r="X1387" s="180"/>
      <c r="Y1387" s="180"/>
      <c r="Z1387" s="180"/>
      <c r="AA1387" s="140"/>
      <c r="AB1387" s="46"/>
      <c r="AD1387" s="140"/>
      <c r="AE1387" s="180"/>
      <c r="AF1387" s="180"/>
      <c r="AG1387" s="180"/>
      <c r="AH1387" s="180"/>
      <c r="AI1387" s="140"/>
      <c r="AJ1387" s="46"/>
      <c r="AL1387" s="140"/>
      <c r="AM1387" s="180"/>
      <c r="AN1387" s="180"/>
      <c r="AO1387" s="180"/>
      <c r="AP1387" s="180"/>
      <c r="AQ1387" s="140"/>
      <c r="AR1387" s="46"/>
      <c r="AT1387" s="140"/>
      <c r="AU1387" s="180"/>
      <c r="AV1387" s="180"/>
      <c r="AW1387" s="180"/>
      <c r="AX1387" s="180"/>
      <c r="AY1387" s="140"/>
      <c r="AZ1387" s="46"/>
    </row>
    <row r="1388" spans="22:52" x14ac:dyDescent="0.25">
      <c r="V1388" s="140"/>
      <c r="W1388" s="180"/>
      <c r="X1388" s="180"/>
      <c r="Y1388" s="180"/>
      <c r="Z1388" s="180"/>
      <c r="AA1388" s="140"/>
      <c r="AB1388" s="46"/>
      <c r="AD1388" s="140"/>
      <c r="AE1388" s="180"/>
      <c r="AF1388" s="180"/>
      <c r="AG1388" s="180"/>
      <c r="AH1388" s="180"/>
      <c r="AI1388" s="140"/>
      <c r="AJ1388" s="46"/>
      <c r="AL1388" s="140"/>
      <c r="AM1388" s="180"/>
      <c r="AN1388" s="180"/>
      <c r="AO1388" s="180"/>
      <c r="AP1388" s="180"/>
      <c r="AQ1388" s="140"/>
      <c r="AR1388" s="46"/>
      <c r="AT1388" s="140"/>
      <c r="AU1388" s="180"/>
      <c r="AV1388" s="180"/>
      <c r="AW1388" s="180"/>
      <c r="AX1388" s="180"/>
      <c r="AY1388" s="140"/>
      <c r="AZ1388" s="46"/>
    </row>
    <row r="1389" spans="22:52" x14ac:dyDescent="0.25">
      <c r="V1389" s="140"/>
      <c r="W1389" s="180"/>
      <c r="X1389" s="180"/>
      <c r="Y1389" s="180"/>
      <c r="Z1389" s="180"/>
      <c r="AA1389" s="140"/>
      <c r="AB1389" s="46"/>
      <c r="AD1389" s="140"/>
      <c r="AE1389" s="180"/>
      <c r="AF1389" s="180"/>
      <c r="AG1389" s="180"/>
      <c r="AH1389" s="180"/>
      <c r="AI1389" s="140"/>
      <c r="AJ1389" s="46"/>
      <c r="AL1389" s="140"/>
      <c r="AM1389" s="180"/>
      <c r="AN1389" s="180"/>
      <c r="AO1389" s="180"/>
      <c r="AP1389" s="180"/>
      <c r="AQ1389" s="140"/>
      <c r="AR1389" s="46"/>
      <c r="AT1389" s="140"/>
      <c r="AU1389" s="180"/>
      <c r="AV1389" s="180"/>
      <c r="AW1389" s="180"/>
      <c r="AX1389" s="180"/>
      <c r="AY1389" s="140"/>
      <c r="AZ1389" s="46"/>
    </row>
    <row r="1390" spans="22:52" x14ac:dyDescent="0.25">
      <c r="V1390" s="140"/>
      <c r="W1390" s="180"/>
      <c r="X1390" s="180"/>
      <c r="Y1390" s="180"/>
      <c r="Z1390" s="180"/>
      <c r="AA1390" s="140"/>
      <c r="AB1390" s="46"/>
      <c r="AD1390" s="140"/>
      <c r="AE1390" s="180"/>
      <c r="AF1390" s="180"/>
      <c r="AG1390" s="180"/>
      <c r="AH1390" s="180"/>
      <c r="AI1390" s="140"/>
      <c r="AJ1390" s="46"/>
      <c r="AL1390" s="140"/>
      <c r="AM1390" s="180"/>
      <c r="AN1390" s="180"/>
      <c r="AO1390" s="180"/>
      <c r="AP1390" s="180"/>
      <c r="AQ1390" s="140"/>
      <c r="AR1390" s="46"/>
      <c r="AT1390" s="140"/>
      <c r="AU1390" s="180"/>
      <c r="AV1390" s="180"/>
      <c r="AW1390" s="180"/>
      <c r="AX1390" s="180"/>
      <c r="AY1390" s="140"/>
      <c r="AZ1390" s="46"/>
    </row>
    <row r="1391" spans="22:52" x14ac:dyDescent="0.25">
      <c r="V1391" s="140"/>
      <c r="W1391" s="180"/>
      <c r="X1391" s="180"/>
      <c r="Y1391" s="180"/>
      <c r="Z1391" s="180"/>
      <c r="AA1391" s="140"/>
      <c r="AB1391" s="46"/>
      <c r="AD1391" s="140"/>
      <c r="AE1391" s="180"/>
      <c r="AF1391" s="180"/>
      <c r="AG1391" s="180"/>
      <c r="AH1391" s="180"/>
      <c r="AI1391" s="140"/>
      <c r="AJ1391" s="46"/>
      <c r="AL1391" s="140"/>
      <c r="AM1391" s="180"/>
      <c r="AN1391" s="180"/>
      <c r="AO1391" s="180"/>
      <c r="AP1391" s="180"/>
      <c r="AQ1391" s="140"/>
      <c r="AR1391" s="46"/>
      <c r="AT1391" s="140"/>
      <c r="AU1391" s="180"/>
      <c r="AV1391" s="180"/>
      <c r="AW1391" s="180"/>
      <c r="AX1391" s="180"/>
      <c r="AY1391" s="140"/>
      <c r="AZ1391" s="46"/>
    </row>
    <row r="1392" spans="22:52" x14ac:dyDescent="0.25">
      <c r="V1392" s="140"/>
      <c r="W1392" s="180"/>
      <c r="X1392" s="180"/>
      <c r="Y1392" s="180"/>
      <c r="Z1392" s="180"/>
      <c r="AA1392" s="140"/>
      <c r="AB1392" s="46"/>
      <c r="AD1392" s="140"/>
      <c r="AE1392" s="180"/>
      <c r="AF1392" s="180"/>
      <c r="AG1392" s="180"/>
      <c r="AH1392" s="180"/>
      <c r="AI1392" s="140"/>
      <c r="AJ1392" s="46"/>
      <c r="AL1392" s="140"/>
      <c r="AM1392" s="180"/>
      <c r="AN1392" s="180"/>
      <c r="AO1392" s="180"/>
      <c r="AP1392" s="180"/>
      <c r="AQ1392" s="140"/>
      <c r="AR1392" s="46"/>
      <c r="AT1392" s="140"/>
      <c r="AU1392" s="180"/>
      <c r="AV1392" s="180"/>
      <c r="AW1392" s="180"/>
      <c r="AX1392" s="180"/>
      <c r="AY1392" s="140"/>
      <c r="AZ1392" s="46"/>
    </row>
    <row r="1393" spans="22:52" x14ac:dyDescent="0.25">
      <c r="V1393" s="140"/>
      <c r="W1393" s="180"/>
      <c r="X1393" s="180"/>
      <c r="Y1393" s="180"/>
      <c r="Z1393" s="180"/>
      <c r="AA1393" s="140"/>
      <c r="AB1393" s="46"/>
      <c r="AD1393" s="140"/>
      <c r="AE1393" s="180"/>
      <c r="AF1393" s="180"/>
      <c r="AG1393" s="180"/>
      <c r="AH1393" s="180"/>
      <c r="AI1393" s="140"/>
      <c r="AJ1393" s="46"/>
      <c r="AL1393" s="140"/>
      <c r="AM1393" s="180"/>
      <c r="AN1393" s="180"/>
      <c r="AO1393" s="180"/>
      <c r="AP1393" s="180"/>
      <c r="AQ1393" s="140"/>
      <c r="AR1393" s="46"/>
      <c r="AT1393" s="140"/>
      <c r="AU1393" s="180"/>
      <c r="AV1393" s="180"/>
      <c r="AW1393" s="180"/>
      <c r="AX1393" s="180"/>
      <c r="AY1393" s="140"/>
      <c r="AZ1393" s="46"/>
    </row>
    <row r="1394" spans="22:52" x14ac:dyDescent="0.25">
      <c r="V1394" s="140"/>
      <c r="W1394" s="180"/>
      <c r="X1394" s="180"/>
      <c r="Y1394" s="180"/>
      <c r="Z1394" s="180"/>
      <c r="AA1394" s="140"/>
      <c r="AB1394" s="46"/>
      <c r="AD1394" s="140"/>
      <c r="AE1394" s="180"/>
      <c r="AF1394" s="180"/>
      <c r="AG1394" s="180"/>
      <c r="AH1394" s="180"/>
      <c r="AI1394" s="140"/>
      <c r="AJ1394" s="46"/>
      <c r="AL1394" s="140"/>
      <c r="AM1394" s="180"/>
      <c r="AN1394" s="180"/>
      <c r="AO1394" s="180"/>
      <c r="AP1394" s="180"/>
      <c r="AQ1394" s="140"/>
      <c r="AR1394" s="46"/>
      <c r="AT1394" s="140"/>
      <c r="AU1394" s="180"/>
      <c r="AV1394" s="180"/>
      <c r="AW1394" s="180"/>
      <c r="AX1394" s="180"/>
      <c r="AY1394" s="140"/>
      <c r="AZ1394" s="46"/>
    </row>
    <row r="1395" spans="22:52" x14ac:dyDescent="0.25">
      <c r="V1395" s="140"/>
      <c r="W1395" s="180"/>
      <c r="X1395" s="180"/>
      <c r="Y1395" s="180"/>
      <c r="Z1395" s="180"/>
      <c r="AA1395" s="140"/>
      <c r="AB1395" s="46"/>
      <c r="AD1395" s="140"/>
      <c r="AE1395" s="180"/>
      <c r="AF1395" s="180"/>
      <c r="AG1395" s="180"/>
      <c r="AH1395" s="180"/>
      <c r="AI1395" s="140"/>
      <c r="AJ1395" s="46"/>
      <c r="AL1395" s="140"/>
      <c r="AM1395" s="180"/>
      <c r="AN1395" s="180"/>
      <c r="AO1395" s="180"/>
      <c r="AP1395" s="180"/>
      <c r="AQ1395" s="140"/>
      <c r="AR1395" s="46"/>
      <c r="AT1395" s="140"/>
      <c r="AU1395" s="180"/>
      <c r="AV1395" s="180"/>
      <c r="AW1395" s="180"/>
      <c r="AX1395" s="180"/>
      <c r="AY1395" s="140"/>
      <c r="AZ1395" s="46"/>
    </row>
    <row r="1396" spans="22:52" x14ac:dyDescent="0.25">
      <c r="V1396" s="140"/>
      <c r="W1396" s="180"/>
      <c r="X1396" s="180"/>
      <c r="Y1396" s="180"/>
      <c r="Z1396" s="180"/>
      <c r="AA1396" s="140"/>
      <c r="AB1396" s="46"/>
      <c r="AD1396" s="140"/>
      <c r="AE1396" s="180"/>
      <c r="AF1396" s="180"/>
      <c r="AG1396" s="180"/>
      <c r="AH1396" s="180"/>
      <c r="AI1396" s="140"/>
      <c r="AJ1396" s="46"/>
      <c r="AL1396" s="140"/>
      <c r="AM1396" s="180"/>
      <c r="AN1396" s="180"/>
      <c r="AO1396" s="180"/>
      <c r="AP1396" s="180"/>
      <c r="AQ1396" s="140"/>
      <c r="AR1396" s="46"/>
      <c r="AT1396" s="140"/>
      <c r="AU1396" s="180"/>
      <c r="AV1396" s="180"/>
      <c r="AW1396" s="180"/>
      <c r="AX1396" s="180"/>
      <c r="AY1396" s="140"/>
      <c r="AZ1396" s="46"/>
    </row>
    <row r="1397" spans="22:52" x14ac:dyDescent="0.25">
      <c r="V1397" s="140"/>
      <c r="W1397" s="180"/>
      <c r="X1397" s="180"/>
      <c r="Y1397" s="180"/>
      <c r="Z1397" s="180"/>
      <c r="AA1397" s="140"/>
      <c r="AB1397" s="46"/>
      <c r="AD1397" s="140"/>
      <c r="AE1397" s="180"/>
      <c r="AF1397" s="180"/>
      <c r="AG1397" s="180"/>
      <c r="AH1397" s="180"/>
      <c r="AI1397" s="140"/>
      <c r="AJ1397" s="46"/>
      <c r="AL1397" s="140"/>
      <c r="AM1397" s="180"/>
      <c r="AN1397" s="180"/>
      <c r="AO1397" s="180"/>
      <c r="AP1397" s="180"/>
      <c r="AQ1397" s="140"/>
      <c r="AR1397" s="46"/>
      <c r="AT1397" s="140"/>
      <c r="AU1397" s="180"/>
      <c r="AV1397" s="180"/>
      <c r="AW1397" s="180"/>
      <c r="AX1397" s="180"/>
      <c r="AY1397" s="140"/>
      <c r="AZ1397" s="46"/>
    </row>
    <row r="1398" spans="22:52" x14ac:dyDescent="0.25">
      <c r="V1398" s="140"/>
      <c r="W1398" s="180"/>
      <c r="X1398" s="180"/>
      <c r="Y1398" s="180"/>
      <c r="Z1398" s="180"/>
      <c r="AA1398" s="140"/>
      <c r="AB1398" s="46"/>
      <c r="AD1398" s="140"/>
      <c r="AE1398" s="180"/>
      <c r="AF1398" s="180"/>
      <c r="AG1398" s="180"/>
      <c r="AH1398" s="180"/>
      <c r="AI1398" s="140"/>
      <c r="AJ1398" s="46"/>
      <c r="AL1398" s="140"/>
      <c r="AM1398" s="180"/>
      <c r="AN1398" s="180"/>
      <c r="AO1398" s="180"/>
      <c r="AP1398" s="180"/>
      <c r="AQ1398" s="140"/>
      <c r="AR1398" s="46"/>
      <c r="AT1398" s="140"/>
      <c r="AU1398" s="180"/>
      <c r="AV1398" s="180"/>
      <c r="AW1398" s="180"/>
      <c r="AX1398" s="180"/>
      <c r="AY1398" s="140"/>
      <c r="AZ1398" s="46"/>
    </row>
    <row r="1399" spans="22:52" x14ac:dyDescent="0.25">
      <c r="V1399" s="140"/>
      <c r="W1399" s="180"/>
      <c r="X1399" s="180"/>
      <c r="Y1399" s="180"/>
      <c r="Z1399" s="180"/>
      <c r="AA1399" s="140"/>
      <c r="AB1399" s="46"/>
      <c r="AD1399" s="140"/>
      <c r="AE1399" s="180"/>
      <c r="AF1399" s="180"/>
      <c r="AG1399" s="180"/>
      <c r="AH1399" s="180"/>
      <c r="AI1399" s="140"/>
      <c r="AJ1399" s="46"/>
      <c r="AL1399" s="140"/>
      <c r="AM1399" s="180"/>
      <c r="AN1399" s="180"/>
      <c r="AO1399" s="180"/>
      <c r="AP1399" s="180"/>
      <c r="AQ1399" s="140"/>
      <c r="AR1399" s="46"/>
      <c r="AT1399" s="140"/>
      <c r="AU1399" s="180"/>
      <c r="AV1399" s="180"/>
      <c r="AW1399" s="180"/>
      <c r="AX1399" s="180"/>
      <c r="AY1399" s="140"/>
      <c r="AZ1399" s="46"/>
    </row>
    <row r="1400" spans="22:52" x14ac:dyDescent="0.25">
      <c r="V1400" s="140"/>
      <c r="W1400" s="180"/>
      <c r="X1400" s="180"/>
      <c r="Y1400" s="180"/>
      <c r="Z1400" s="180"/>
      <c r="AA1400" s="140"/>
      <c r="AB1400" s="46"/>
      <c r="AD1400" s="140"/>
      <c r="AE1400" s="180"/>
      <c r="AF1400" s="180"/>
      <c r="AG1400" s="180"/>
      <c r="AH1400" s="180"/>
      <c r="AI1400" s="140"/>
      <c r="AJ1400" s="46"/>
      <c r="AL1400" s="140"/>
      <c r="AM1400" s="180"/>
      <c r="AN1400" s="180"/>
      <c r="AO1400" s="180"/>
      <c r="AP1400" s="180"/>
      <c r="AQ1400" s="140"/>
      <c r="AR1400" s="46"/>
      <c r="AT1400" s="140"/>
      <c r="AU1400" s="180"/>
      <c r="AV1400" s="180"/>
      <c r="AW1400" s="180"/>
      <c r="AX1400" s="180"/>
      <c r="AY1400" s="140"/>
      <c r="AZ1400" s="46"/>
    </row>
    <row r="1401" spans="22:52" x14ac:dyDescent="0.25">
      <c r="V1401" s="140"/>
      <c r="W1401" s="180"/>
      <c r="X1401" s="180"/>
      <c r="Y1401" s="180"/>
      <c r="Z1401" s="180"/>
      <c r="AA1401" s="140"/>
      <c r="AB1401" s="46"/>
      <c r="AD1401" s="140"/>
      <c r="AE1401" s="180"/>
      <c r="AF1401" s="180"/>
      <c r="AG1401" s="180"/>
      <c r="AH1401" s="180"/>
      <c r="AI1401" s="140"/>
      <c r="AJ1401" s="46"/>
      <c r="AL1401" s="140"/>
      <c r="AM1401" s="180"/>
      <c r="AN1401" s="180"/>
      <c r="AO1401" s="180"/>
      <c r="AP1401" s="180"/>
      <c r="AQ1401" s="140"/>
      <c r="AR1401" s="46"/>
      <c r="AT1401" s="140"/>
      <c r="AU1401" s="180"/>
      <c r="AV1401" s="180"/>
      <c r="AW1401" s="180"/>
      <c r="AX1401" s="180"/>
      <c r="AY1401" s="140"/>
      <c r="AZ1401" s="46"/>
    </row>
    <row r="1402" spans="22:52" x14ac:dyDescent="0.25">
      <c r="V1402" s="140"/>
      <c r="W1402" s="180"/>
      <c r="X1402" s="180"/>
      <c r="Y1402" s="180"/>
      <c r="Z1402" s="180"/>
      <c r="AA1402" s="140"/>
      <c r="AB1402" s="46"/>
      <c r="AD1402" s="140"/>
      <c r="AE1402" s="180"/>
      <c r="AF1402" s="180"/>
      <c r="AG1402" s="180"/>
      <c r="AH1402" s="180"/>
      <c r="AI1402" s="140"/>
      <c r="AJ1402" s="46"/>
      <c r="AL1402" s="140"/>
      <c r="AM1402" s="180"/>
      <c r="AN1402" s="180"/>
      <c r="AO1402" s="180"/>
      <c r="AP1402" s="180"/>
      <c r="AQ1402" s="140"/>
      <c r="AR1402" s="46"/>
      <c r="AT1402" s="140"/>
      <c r="AU1402" s="180"/>
      <c r="AV1402" s="180"/>
      <c r="AW1402" s="180"/>
      <c r="AX1402" s="180"/>
      <c r="AY1402" s="140"/>
      <c r="AZ1402" s="46"/>
    </row>
    <row r="1403" spans="22:52" x14ac:dyDescent="0.25">
      <c r="V1403" s="140"/>
      <c r="W1403" s="180"/>
      <c r="X1403" s="180"/>
      <c r="Y1403" s="180"/>
      <c r="Z1403" s="180"/>
      <c r="AA1403" s="140"/>
      <c r="AB1403" s="46"/>
      <c r="AD1403" s="140"/>
      <c r="AE1403" s="180"/>
      <c r="AF1403" s="180"/>
      <c r="AG1403" s="180"/>
      <c r="AH1403" s="180"/>
      <c r="AI1403" s="140"/>
      <c r="AJ1403" s="46"/>
      <c r="AL1403" s="140"/>
      <c r="AM1403" s="180"/>
      <c r="AN1403" s="180"/>
      <c r="AO1403" s="180"/>
      <c r="AP1403" s="180"/>
      <c r="AQ1403" s="140"/>
      <c r="AR1403" s="46"/>
      <c r="AT1403" s="140"/>
      <c r="AU1403" s="180"/>
      <c r="AV1403" s="180"/>
      <c r="AW1403" s="180"/>
      <c r="AX1403" s="180"/>
      <c r="AY1403" s="140"/>
      <c r="AZ1403" s="46"/>
    </row>
    <row r="1404" spans="22:52" x14ac:dyDescent="0.25">
      <c r="V1404" s="140"/>
      <c r="W1404" s="180"/>
      <c r="X1404" s="180"/>
      <c r="Y1404" s="180"/>
      <c r="Z1404" s="180"/>
      <c r="AA1404" s="140"/>
      <c r="AB1404" s="46"/>
      <c r="AD1404" s="140"/>
      <c r="AE1404" s="180"/>
      <c r="AF1404" s="180"/>
      <c r="AG1404" s="180"/>
      <c r="AH1404" s="180"/>
      <c r="AI1404" s="140"/>
      <c r="AJ1404" s="46"/>
      <c r="AL1404" s="140"/>
      <c r="AM1404" s="180"/>
      <c r="AN1404" s="180"/>
      <c r="AO1404" s="180"/>
      <c r="AP1404" s="180"/>
      <c r="AQ1404" s="140"/>
      <c r="AR1404" s="46"/>
      <c r="AT1404" s="140"/>
      <c r="AU1404" s="180"/>
      <c r="AV1404" s="180"/>
      <c r="AW1404" s="180"/>
      <c r="AX1404" s="180"/>
      <c r="AY1404" s="140"/>
      <c r="AZ1404" s="46"/>
    </row>
    <row r="1405" spans="22:52" x14ac:dyDescent="0.25">
      <c r="V1405" s="140"/>
      <c r="W1405" s="180"/>
      <c r="X1405" s="180"/>
      <c r="Y1405" s="180"/>
      <c r="Z1405" s="180"/>
      <c r="AA1405" s="140"/>
      <c r="AB1405" s="46"/>
      <c r="AD1405" s="140"/>
      <c r="AE1405" s="180"/>
      <c r="AF1405" s="180"/>
      <c r="AG1405" s="180"/>
      <c r="AH1405" s="180"/>
      <c r="AI1405" s="140"/>
      <c r="AJ1405" s="46"/>
      <c r="AL1405" s="140"/>
      <c r="AM1405" s="180"/>
      <c r="AN1405" s="180"/>
      <c r="AO1405" s="180"/>
      <c r="AP1405" s="180"/>
      <c r="AQ1405" s="140"/>
      <c r="AR1405" s="46"/>
      <c r="AT1405" s="140"/>
      <c r="AU1405" s="180"/>
      <c r="AV1405" s="180"/>
      <c r="AW1405" s="180"/>
      <c r="AX1405" s="180"/>
      <c r="AY1405" s="140"/>
      <c r="AZ1405" s="46"/>
    </row>
    <row r="1406" spans="22:52" x14ac:dyDescent="0.25">
      <c r="V1406" s="140"/>
      <c r="W1406" s="180"/>
      <c r="X1406" s="180"/>
      <c r="Y1406" s="180"/>
      <c r="Z1406" s="180"/>
      <c r="AA1406" s="140"/>
      <c r="AB1406" s="46"/>
      <c r="AD1406" s="140"/>
      <c r="AE1406" s="180"/>
      <c r="AF1406" s="180"/>
      <c r="AG1406" s="180"/>
      <c r="AH1406" s="180"/>
      <c r="AI1406" s="140"/>
      <c r="AJ1406" s="46"/>
      <c r="AL1406" s="140"/>
      <c r="AM1406" s="180"/>
      <c r="AN1406" s="180"/>
      <c r="AO1406" s="180"/>
      <c r="AP1406" s="180"/>
      <c r="AQ1406" s="140"/>
      <c r="AR1406" s="46"/>
      <c r="AT1406" s="140"/>
      <c r="AU1406" s="180"/>
      <c r="AV1406" s="180"/>
      <c r="AW1406" s="180"/>
      <c r="AX1406" s="180"/>
      <c r="AY1406" s="140"/>
      <c r="AZ1406" s="46"/>
    </row>
    <row r="1407" spans="22:52" x14ac:dyDescent="0.25">
      <c r="V1407" s="140"/>
      <c r="W1407" s="180"/>
      <c r="X1407" s="180"/>
      <c r="Y1407" s="180"/>
      <c r="Z1407" s="180"/>
      <c r="AA1407" s="140"/>
      <c r="AB1407" s="46"/>
      <c r="AD1407" s="140"/>
      <c r="AE1407" s="180"/>
      <c r="AF1407" s="180"/>
      <c r="AG1407" s="180"/>
      <c r="AH1407" s="180"/>
      <c r="AI1407" s="140"/>
      <c r="AJ1407" s="46"/>
      <c r="AL1407" s="140"/>
      <c r="AM1407" s="180"/>
      <c r="AN1407" s="180"/>
      <c r="AO1407" s="180"/>
      <c r="AP1407" s="180"/>
      <c r="AQ1407" s="140"/>
      <c r="AR1407" s="46"/>
      <c r="AT1407" s="140"/>
      <c r="AU1407" s="180"/>
      <c r="AV1407" s="180"/>
      <c r="AW1407" s="180"/>
      <c r="AX1407" s="180"/>
      <c r="AY1407" s="140"/>
      <c r="AZ1407" s="46"/>
    </row>
    <row r="1408" spans="22:52" x14ac:dyDescent="0.25">
      <c r="V1408" s="140"/>
      <c r="W1408" s="180"/>
      <c r="X1408" s="180"/>
      <c r="Y1408" s="180"/>
      <c r="Z1408" s="180"/>
      <c r="AA1408" s="140"/>
      <c r="AB1408" s="46"/>
      <c r="AD1408" s="140"/>
      <c r="AE1408" s="180"/>
      <c r="AF1408" s="180"/>
      <c r="AG1408" s="180"/>
      <c r="AH1408" s="180"/>
      <c r="AI1408" s="140"/>
      <c r="AJ1408" s="46"/>
      <c r="AL1408" s="140"/>
      <c r="AM1408" s="180"/>
      <c r="AN1408" s="180"/>
      <c r="AO1408" s="180"/>
      <c r="AP1408" s="180"/>
      <c r="AQ1408" s="140"/>
      <c r="AR1408" s="46"/>
      <c r="AT1408" s="140"/>
      <c r="AU1408" s="180"/>
      <c r="AV1408" s="180"/>
      <c r="AW1408" s="180"/>
      <c r="AX1408" s="180"/>
      <c r="AY1408" s="140"/>
      <c r="AZ1408" s="46"/>
    </row>
    <row r="1409" spans="22:52" x14ac:dyDescent="0.25">
      <c r="V1409" s="140"/>
      <c r="W1409" s="180"/>
      <c r="X1409" s="180"/>
      <c r="Y1409" s="180"/>
      <c r="Z1409" s="180"/>
      <c r="AA1409" s="140"/>
      <c r="AB1409" s="46"/>
      <c r="AD1409" s="140"/>
      <c r="AE1409" s="180"/>
      <c r="AF1409" s="180"/>
      <c r="AG1409" s="180"/>
      <c r="AH1409" s="180"/>
      <c r="AI1409" s="140"/>
      <c r="AJ1409" s="46"/>
      <c r="AL1409" s="140"/>
      <c r="AM1409" s="180"/>
      <c r="AN1409" s="180"/>
      <c r="AO1409" s="180"/>
      <c r="AP1409" s="180"/>
      <c r="AQ1409" s="140"/>
      <c r="AR1409" s="46"/>
      <c r="AT1409" s="140"/>
      <c r="AU1409" s="180"/>
      <c r="AV1409" s="180"/>
      <c r="AW1409" s="180"/>
      <c r="AX1409" s="180"/>
      <c r="AY1409" s="140"/>
      <c r="AZ1409" s="46"/>
    </row>
    <row r="1410" spans="22:52" x14ac:dyDescent="0.25">
      <c r="V1410" s="140"/>
      <c r="W1410" s="180"/>
      <c r="X1410" s="180"/>
      <c r="Y1410" s="180"/>
      <c r="Z1410" s="180"/>
      <c r="AA1410" s="140"/>
      <c r="AB1410" s="46"/>
      <c r="AD1410" s="140"/>
      <c r="AE1410" s="180"/>
      <c r="AF1410" s="180"/>
      <c r="AG1410" s="180"/>
      <c r="AH1410" s="180"/>
      <c r="AI1410" s="140"/>
      <c r="AJ1410" s="46"/>
      <c r="AL1410" s="140"/>
      <c r="AM1410" s="180"/>
      <c r="AN1410" s="180"/>
      <c r="AO1410" s="180"/>
      <c r="AP1410" s="180"/>
      <c r="AQ1410" s="140"/>
      <c r="AR1410" s="46"/>
      <c r="AT1410" s="140"/>
      <c r="AU1410" s="180"/>
      <c r="AV1410" s="180"/>
      <c r="AW1410" s="180"/>
      <c r="AX1410" s="180"/>
      <c r="AY1410" s="140"/>
      <c r="AZ1410" s="46"/>
    </row>
    <row r="1411" spans="22:52" x14ac:dyDescent="0.25">
      <c r="V1411" s="140"/>
      <c r="W1411" s="180"/>
      <c r="X1411" s="180"/>
      <c r="Y1411" s="180"/>
      <c r="Z1411" s="180"/>
      <c r="AA1411" s="140"/>
      <c r="AB1411" s="46"/>
      <c r="AD1411" s="140"/>
      <c r="AE1411" s="180"/>
      <c r="AF1411" s="180"/>
      <c r="AG1411" s="180"/>
      <c r="AH1411" s="180"/>
      <c r="AI1411" s="140"/>
      <c r="AJ1411" s="46"/>
      <c r="AL1411" s="140"/>
      <c r="AM1411" s="180"/>
      <c r="AN1411" s="180"/>
      <c r="AO1411" s="180"/>
      <c r="AP1411" s="180"/>
      <c r="AQ1411" s="140"/>
      <c r="AR1411" s="46"/>
      <c r="AT1411" s="140"/>
      <c r="AU1411" s="180"/>
      <c r="AV1411" s="180"/>
      <c r="AW1411" s="180"/>
      <c r="AX1411" s="180"/>
      <c r="AY1411" s="140"/>
      <c r="AZ1411" s="46"/>
    </row>
    <row r="1412" spans="22:52" x14ac:dyDescent="0.25">
      <c r="V1412" s="140"/>
      <c r="W1412" s="180"/>
      <c r="X1412" s="180"/>
      <c r="Y1412" s="180"/>
      <c r="Z1412" s="180"/>
      <c r="AA1412" s="140"/>
      <c r="AB1412" s="46"/>
      <c r="AD1412" s="140"/>
      <c r="AE1412" s="180"/>
      <c r="AF1412" s="180"/>
      <c r="AG1412" s="180"/>
      <c r="AH1412" s="180"/>
      <c r="AI1412" s="140"/>
      <c r="AJ1412" s="46"/>
      <c r="AL1412" s="140"/>
      <c r="AM1412" s="180"/>
      <c r="AN1412" s="180"/>
      <c r="AO1412" s="180"/>
      <c r="AP1412" s="180"/>
      <c r="AQ1412" s="140"/>
      <c r="AR1412" s="46"/>
      <c r="AT1412" s="140"/>
      <c r="AU1412" s="180"/>
      <c r="AV1412" s="180"/>
      <c r="AW1412" s="180"/>
      <c r="AX1412" s="180"/>
      <c r="AY1412" s="140"/>
      <c r="AZ1412" s="46"/>
    </row>
    <row r="1413" spans="22:52" x14ac:dyDescent="0.25">
      <c r="V1413" s="140"/>
      <c r="W1413" s="180"/>
      <c r="X1413" s="180"/>
      <c r="Y1413" s="180"/>
      <c r="Z1413" s="180"/>
      <c r="AA1413" s="140"/>
      <c r="AB1413" s="46"/>
      <c r="AD1413" s="140"/>
      <c r="AE1413" s="180"/>
      <c r="AF1413" s="180"/>
      <c r="AG1413" s="180"/>
      <c r="AH1413" s="180"/>
      <c r="AI1413" s="140"/>
      <c r="AJ1413" s="46"/>
      <c r="AL1413" s="140"/>
      <c r="AM1413" s="180"/>
      <c r="AN1413" s="180"/>
      <c r="AO1413" s="180"/>
      <c r="AP1413" s="180"/>
      <c r="AQ1413" s="140"/>
      <c r="AR1413" s="46"/>
      <c r="AT1413" s="140"/>
      <c r="AU1413" s="180"/>
      <c r="AV1413" s="180"/>
      <c r="AW1413" s="180"/>
      <c r="AX1413" s="180"/>
      <c r="AY1413" s="140"/>
      <c r="AZ1413" s="46"/>
    </row>
    <row r="1414" spans="22:52" x14ac:dyDescent="0.25">
      <c r="V1414" s="140"/>
      <c r="W1414" s="180"/>
      <c r="X1414" s="180"/>
      <c r="Y1414" s="180"/>
      <c r="Z1414" s="180"/>
      <c r="AA1414" s="140"/>
      <c r="AB1414" s="46"/>
      <c r="AD1414" s="140"/>
      <c r="AE1414" s="180"/>
      <c r="AF1414" s="180"/>
      <c r="AG1414" s="180"/>
      <c r="AH1414" s="180"/>
      <c r="AI1414" s="140"/>
      <c r="AJ1414" s="46"/>
      <c r="AL1414" s="140"/>
      <c r="AM1414" s="180"/>
      <c r="AN1414" s="180"/>
      <c r="AO1414" s="180"/>
      <c r="AP1414" s="180"/>
      <c r="AQ1414" s="140"/>
      <c r="AR1414" s="46"/>
      <c r="AT1414" s="140"/>
      <c r="AU1414" s="180"/>
      <c r="AV1414" s="180"/>
      <c r="AW1414" s="180"/>
      <c r="AX1414" s="180"/>
      <c r="AY1414" s="140"/>
      <c r="AZ1414" s="46"/>
    </row>
    <row r="1415" spans="22:52" x14ac:dyDescent="0.25">
      <c r="V1415" s="140"/>
      <c r="W1415" s="180"/>
      <c r="X1415" s="180"/>
      <c r="Y1415" s="180"/>
      <c r="Z1415" s="180"/>
      <c r="AA1415" s="140"/>
      <c r="AB1415" s="46"/>
      <c r="AD1415" s="140"/>
      <c r="AE1415" s="180"/>
      <c r="AF1415" s="180"/>
      <c r="AG1415" s="180"/>
      <c r="AH1415" s="180"/>
      <c r="AI1415" s="140"/>
      <c r="AJ1415" s="46"/>
      <c r="AL1415" s="140"/>
      <c r="AM1415" s="180"/>
      <c r="AN1415" s="180"/>
      <c r="AO1415" s="180"/>
      <c r="AP1415" s="180"/>
      <c r="AQ1415" s="140"/>
      <c r="AR1415" s="46"/>
      <c r="AT1415" s="140"/>
      <c r="AU1415" s="180"/>
      <c r="AV1415" s="180"/>
      <c r="AW1415" s="180"/>
      <c r="AX1415" s="180"/>
      <c r="AY1415" s="140"/>
      <c r="AZ1415" s="46"/>
    </row>
    <row r="1416" spans="22:52" x14ac:dyDescent="0.25">
      <c r="V1416" s="140"/>
      <c r="W1416" s="180"/>
      <c r="X1416" s="180"/>
      <c r="Y1416" s="180"/>
      <c r="Z1416" s="180"/>
      <c r="AA1416" s="140"/>
      <c r="AB1416" s="46"/>
      <c r="AD1416" s="140"/>
      <c r="AE1416" s="180"/>
      <c r="AF1416" s="180"/>
      <c r="AG1416" s="180"/>
      <c r="AH1416" s="180"/>
      <c r="AI1416" s="140"/>
      <c r="AJ1416" s="46"/>
      <c r="AL1416" s="140"/>
      <c r="AM1416" s="180"/>
      <c r="AN1416" s="180"/>
      <c r="AO1416" s="180"/>
      <c r="AP1416" s="180"/>
      <c r="AQ1416" s="140"/>
      <c r="AR1416" s="46"/>
      <c r="AT1416" s="140"/>
      <c r="AU1416" s="180"/>
      <c r="AV1416" s="180"/>
      <c r="AW1416" s="180"/>
      <c r="AX1416" s="180"/>
      <c r="AY1416" s="140"/>
      <c r="AZ1416" s="46"/>
    </row>
    <row r="1417" spans="22:52" x14ac:dyDescent="0.25">
      <c r="V1417" s="140"/>
      <c r="W1417" s="180"/>
      <c r="X1417" s="180"/>
      <c r="Y1417" s="180"/>
      <c r="Z1417" s="180"/>
      <c r="AA1417" s="140"/>
      <c r="AB1417" s="46"/>
      <c r="AD1417" s="140"/>
      <c r="AE1417" s="180"/>
      <c r="AF1417" s="180"/>
      <c r="AG1417" s="180"/>
      <c r="AH1417" s="180"/>
      <c r="AI1417" s="140"/>
      <c r="AJ1417" s="46"/>
      <c r="AL1417" s="140"/>
      <c r="AM1417" s="180"/>
      <c r="AN1417" s="180"/>
      <c r="AO1417" s="180"/>
      <c r="AP1417" s="180"/>
      <c r="AQ1417" s="140"/>
      <c r="AR1417" s="46"/>
      <c r="AT1417" s="140"/>
      <c r="AU1417" s="180"/>
      <c r="AV1417" s="180"/>
      <c r="AW1417" s="180"/>
      <c r="AX1417" s="180"/>
      <c r="AY1417" s="140"/>
      <c r="AZ1417" s="46"/>
    </row>
    <row r="1418" spans="22:52" x14ac:dyDescent="0.25">
      <c r="V1418" s="140"/>
      <c r="W1418" s="180"/>
      <c r="X1418" s="180"/>
      <c r="Y1418" s="180"/>
      <c r="Z1418" s="180"/>
      <c r="AA1418" s="140"/>
      <c r="AB1418" s="46"/>
      <c r="AD1418" s="140"/>
      <c r="AE1418" s="180"/>
      <c r="AF1418" s="180"/>
      <c r="AG1418" s="180"/>
      <c r="AH1418" s="180"/>
      <c r="AI1418" s="140"/>
      <c r="AJ1418" s="46"/>
      <c r="AL1418" s="140"/>
      <c r="AM1418" s="180"/>
      <c r="AN1418" s="180"/>
      <c r="AO1418" s="180"/>
      <c r="AP1418" s="180"/>
      <c r="AQ1418" s="140"/>
      <c r="AR1418" s="46"/>
      <c r="AT1418" s="140"/>
      <c r="AU1418" s="180"/>
      <c r="AV1418" s="180"/>
      <c r="AW1418" s="180"/>
      <c r="AX1418" s="180"/>
      <c r="AY1418" s="140"/>
      <c r="AZ1418" s="46"/>
    </row>
    <row r="1419" spans="22:52" x14ac:dyDescent="0.25">
      <c r="V1419" s="140"/>
      <c r="W1419" s="180"/>
      <c r="X1419" s="180"/>
      <c r="Y1419" s="180"/>
      <c r="Z1419" s="180"/>
      <c r="AA1419" s="140"/>
      <c r="AB1419" s="46"/>
      <c r="AD1419" s="140"/>
      <c r="AE1419" s="180"/>
      <c r="AF1419" s="180"/>
      <c r="AG1419" s="180"/>
      <c r="AH1419" s="180"/>
      <c r="AI1419" s="140"/>
      <c r="AJ1419" s="46"/>
      <c r="AL1419" s="140"/>
      <c r="AM1419" s="180"/>
      <c r="AN1419" s="180"/>
      <c r="AO1419" s="180"/>
      <c r="AP1419" s="180"/>
      <c r="AQ1419" s="140"/>
      <c r="AR1419" s="46"/>
      <c r="AT1419" s="140"/>
      <c r="AU1419" s="180"/>
      <c r="AV1419" s="180"/>
      <c r="AW1419" s="180"/>
      <c r="AX1419" s="180"/>
      <c r="AY1419" s="140"/>
      <c r="AZ1419" s="46"/>
    </row>
    <row r="1420" spans="22:52" x14ac:dyDescent="0.25">
      <c r="V1420" s="140"/>
      <c r="W1420" s="180"/>
      <c r="X1420" s="180"/>
      <c r="Y1420" s="180"/>
      <c r="Z1420" s="180"/>
      <c r="AA1420" s="140"/>
      <c r="AB1420" s="46"/>
      <c r="AD1420" s="140"/>
      <c r="AE1420" s="180"/>
      <c r="AF1420" s="180"/>
      <c r="AG1420" s="180"/>
      <c r="AH1420" s="180"/>
      <c r="AI1420" s="140"/>
      <c r="AJ1420" s="46"/>
      <c r="AL1420" s="140"/>
      <c r="AM1420" s="180"/>
      <c r="AN1420" s="180"/>
      <c r="AO1420" s="180"/>
      <c r="AP1420" s="180"/>
      <c r="AQ1420" s="140"/>
      <c r="AR1420" s="46"/>
      <c r="AT1420" s="140"/>
      <c r="AU1420" s="180"/>
      <c r="AV1420" s="180"/>
      <c r="AW1420" s="180"/>
      <c r="AX1420" s="180"/>
      <c r="AY1420" s="140"/>
      <c r="AZ1420" s="46"/>
    </row>
    <row r="1421" spans="22:52" x14ac:dyDescent="0.25">
      <c r="V1421" s="140"/>
      <c r="W1421" s="180"/>
      <c r="X1421" s="180"/>
      <c r="Y1421" s="180"/>
      <c r="Z1421" s="180"/>
      <c r="AA1421" s="140"/>
      <c r="AB1421" s="46"/>
      <c r="AD1421" s="140"/>
      <c r="AE1421" s="180"/>
      <c r="AF1421" s="180"/>
      <c r="AG1421" s="180"/>
      <c r="AH1421" s="180"/>
      <c r="AI1421" s="140"/>
      <c r="AJ1421" s="46"/>
      <c r="AL1421" s="140"/>
      <c r="AM1421" s="180"/>
      <c r="AN1421" s="180"/>
      <c r="AO1421" s="180"/>
      <c r="AP1421" s="180"/>
      <c r="AQ1421" s="140"/>
      <c r="AR1421" s="46"/>
      <c r="AT1421" s="140"/>
      <c r="AU1421" s="180"/>
      <c r="AV1421" s="180"/>
      <c r="AW1421" s="180"/>
      <c r="AX1421" s="180"/>
      <c r="AY1421" s="140"/>
      <c r="AZ1421" s="46"/>
    </row>
    <row r="1422" spans="22:52" x14ac:dyDescent="0.25">
      <c r="V1422" s="140"/>
      <c r="W1422" s="180"/>
      <c r="X1422" s="180"/>
      <c r="Y1422" s="180"/>
      <c r="Z1422" s="180"/>
      <c r="AA1422" s="140"/>
      <c r="AB1422" s="46"/>
      <c r="AD1422" s="140"/>
      <c r="AE1422" s="180"/>
      <c r="AF1422" s="180"/>
      <c r="AG1422" s="180"/>
      <c r="AH1422" s="180"/>
      <c r="AI1422" s="140"/>
      <c r="AJ1422" s="46"/>
      <c r="AL1422" s="140"/>
      <c r="AM1422" s="180"/>
      <c r="AN1422" s="180"/>
      <c r="AO1422" s="180"/>
      <c r="AP1422" s="180"/>
      <c r="AQ1422" s="140"/>
      <c r="AR1422" s="46"/>
      <c r="AT1422" s="140"/>
      <c r="AU1422" s="180"/>
      <c r="AV1422" s="180"/>
      <c r="AW1422" s="180"/>
      <c r="AX1422" s="180"/>
      <c r="AY1422" s="140"/>
      <c r="AZ1422" s="46"/>
    </row>
    <row r="1423" spans="22:52" x14ac:dyDescent="0.25">
      <c r="V1423" s="140"/>
      <c r="W1423" s="180"/>
      <c r="X1423" s="180"/>
      <c r="Y1423" s="180"/>
      <c r="Z1423" s="180"/>
      <c r="AA1423" s="140"/>
      <c r="AB1423" s="46"/>
      <c r="AD1423" s="140"/>
      <c r="AE1423" s="180"/>
      <c r="AF1423" s="180"/>
      <c r="AG1423" s="180"/>
      <c r="AH1423" s="180"/>
      <c r="AI1423" s="140"/>
      <c r="AJ1423" s="46"/>
      <c r="AL1423" s="140"/>
      <c r="AM1423" s="180"/>
      <c r="AN1423" s="180"/>
      <c r="AO1423" s="180"/>
      <c r="AP1423" s="180"/>
      <c r="AQ1423" s="140"/>
      <c r="AR1423" s="46"/>
      <c r="AT1423" s="140"/>
      <c r="AU1423" s="180"/>
      <c r="AV1423" s="180"/>
      <c r="AW1423" s="180"/>
      <c r="AX1423" s="180"/>
      <c r="AY1423" s="140"/>
      <c r="AZ1423" s="46"/>
    </row>
    <row r="1424" spans="22:52" x14ac:dyDescent="0.25">
      <c r="V1424" s="140"/>
      <c r="W1424" s="180"/>
      <c r="X1424" s="180"/>
      <c r="Y1424" s="180"/>
      <c r="Z1424" s="180"/>
      <c r="AA1424" s="140"/>
      <c r="AB1424" s="46"/>
      <c r="AD1424" s="140"/>
      <c r="AE1424" s="180"/>
      <c r="AF1424" s="180"/>
      <c r="AG1424" s="180"/>
      <c r="AH1424" s="180"/>
      <c r="AI1424" s="140"/>
      <c r="AJ1424" s="46"/>
      <c r="AL1424" s="140"/>
      <c r="AM1424" s="180"/>
      <c r="AN1424" s="180"/>
      <c r="AO1424" s="180"/>
      <c r="AP1424" s="180"/>
      <c r="AQ1424" s="140"/>
      <c r="AR1424" s="46"/>
      <c r="AT1424" s="140"/>
      <c r="AU1424" s="180"/>
      <c r="AV1424" s="180"/>
      <c r="AW1424" s="180"/>
      <c r="AX1424" s="180"/>
      <c r="AY1424" s="140"/>
      <c r="AZ1424" s="46"/>
    </row>
    <row r="1425" spans="22:52" x14ac:dyDescent="0.25">
      <c r="V1425" s="140"/>
      <c r="W1425" s="180"/>
      <c r="X1425" s="180"/>
      <c r="Y1425" s="180"/>
      <c r="Z1425" s="180"/>
      <c r="AA1425" s="140"/>
      <c r="AB1425" s="46"/>
      <c r="AD1425" s="140"/>
      <c r="AE1425" s="180"/>
      <c r="AF1425" s="180"/>
      <c r="AG1425" s="180"/>
      <c r="AH1425" s="180"/>
      <c r="AI1425" s="140"/>
      <c r="AJ1425" s="46"/>
      <c r="AL1425" s="140"/>
      <c r="AM1425" s="180"/>
      <c r="AN1425" s="180"/>
      <c r="AO1425" s="180"/>
      <c r="AP1425" s="180"/>
      <c r="AQ1425" s="140"/>
      <c r="AR1425" s="46"/>
      <c r="AT1425" s="140"/>
      <c r="AU1425" s="180"/>
      <c r="AV1425" s="180"/>
      <c r="AW1425" s="180"/>
      <c r="AX1425" s="180"/>
      <c r="AY1425" s="140"/>
      <c r="AZ1425" s="46"/>
    </row>
    <row r="1426" spans="22:52" x14ac:dyDescent="0.25">
      <c r="V1426" s="140"/>
      <c r="W1426" s="180"/>
      <c r="X1426" s="180"/>
      <c r="Y1426" s="180"/>
      <c r="Z1426" s="180"/>
      <c r="AA1426" s="140"/>
      <c r="AB1426" s="46"/>
      <c r="AD1426" s="140"/>
      <c r="AE1426" s="180"/>
      <c r="AF1426" s="180"/>
      <c r="AG1426" s="180"/>
      <c r="AH1426" s="180"/>
      <c r="AI1426" s="140"/>
      <c r="AJ1426" s="46"/>
      <c r="AL1426" s="140"/>
      <c r="AM1426" s="180"/>
      <c r="AN1426" s="180"/>
      <c r="AO1426" s="180"/>
      <c r="AP1426" s="180"/>
      <c r="AQ1426" s="140"/>
      <c r="AR1426" s="46"/>
      <c r="AT1426" s="140"/>
      <c r="AU1426" s="180"/>
      <c r="AV1426" s="180"/>
      <c r="AW1426" s="180"/>
      <c r="AX1426" s="180"/>
      <c r="AY1426" s="140"/>
      <c r="AZ1426" s="46"/>
    </row>
    <row r="1427" spans="22:52" x14ac:dyDescent="0.25">
      <c r="V1427" s="140"/>
      <c r="W1427" s="180"/>
      <c r="X1427" s="180"/>
      <c r="Y1427" s="180"/>
      <c r="Z1427" s="180"/>
      <c r="AA1427" s="140"/>
      <c r="AB1427" s="46"/>
      <c r="AD1427" s="140"/>
      <c r="AE1427" s="180"/>
      <c r="AF1427" s="180"/>
      <c r="AG1427" s="180"/>
      <c r="AH1427" s="180"/>
      <c r="AI1427" s="140"/>
      <c r="AJ1427" s="46"/>
      <c r="AL1427" s="140"/>
      <c r="AM1427" s="180"/>
      <c r="AN1427" s="180"/>
      <c r="AO1427" s="180"/>
      <c r="AP1427" s="180"/>
      <c r="AQ1427" s="140"/>
      <c r="AR1427" s="46"/>
      <c r="AT1427" s="140"/>
      <c r="AU1427" s="180"/>
      <c r="AV1427" s="180"/>
      <c r="AW1427" s="180"/>
      <c r="AX1427" s="180"/>
      <c r="AY1427" s="140"/>
      <c r="AZ1427" s="46"/>
    </row>
    <row r="1428" spans="22:52" x14ac:dyDescent="0.25">
      <c r="V1428" s="140"/>
      <c r="W1428" s="180"/>
      <c r="X1428" s="180"/>
      <c r="Y1428" s="180"/>
      <c r="Z1428" s="180"/>
      <c r="AA1428" s="140"/>
      <c r="AB1428" s="46"/>
      <c r="AD1428" s="140"/>
      <c r="AE1428" s="180"/>
      <c r="AF1428" s="180"/>
      <c r="AG1428" s="180"/>
      <c r="AH1428" s="180"/>
      <c r="AI1428" s="140"/>
      <c r="AJ1428" s="46"/>
      <c r="AL1428" s="140"/>
      <c r="AM1428" s="180"/>
      <c r="AN1428" s="180"/>
      <c r="AO1428" s="180"/>
      <c r="AP1428" s="180"/>
      <c r="AQ1428" s="140"/>
      <c r="AR1428" s="46"/>
      <c r="AT1428" s="140"/>
      <c r="AU1428" s="180"/>
      <c r="AV1428" s="180"/>
      <c r="AW1428" s="180"/>
      <c r="AX1428" s="180"/>
      <c r="AY1428" s="140"/>
      <c r="AZ1428" s="46"/>
    </row>
    <row r="1429" spans="22:52" x14ac:dyDescent="0.25">
      <c r="V1429" s="140"/>
      <c r="W1429" s="180"/>
      <c r="X1429" s="180"/>
      <c r="Y1429" s="180"/>
      <c r="Z1429" s="180"/>
      <c r="AA1429" s="140"/>
      <c r="AB1429" s="46"/>
      <c r="AD1429" s="140"/>
      <c r="AE1429" s="180"/>
      <c r="AF1429" s="180"/>
      <c r="AG1429" s="180"/>
      <c r="AH1429" s="180"/>
      <c r="AI1429" s="140"/>
      <c r="AJ1429" s="46"/>
      <c r="AL1429" s="140"/>
      <c r="AM1429" s="180"/>
      <c r="AN1429" s="180"/>
      <c r="AO1429" s="180"/>
      <c r="AP1429" s="180"/>
      <c r="AQ1429" s="140"/>
      <c r="AR1429" s="46"/>
      <c r="AT1429" s="140"/>
      <c r="AU1429" s="180"/>
      <c r="AV1429" s="180"/>
      <c r="AW1429" s="180"/>
      <c r="AX1429" s="180"/>
      <c r="AY1429" s="140"/>
      <c r="AZ1429" s="46"/>
    </row>
    <row r="1430" spans="22:52" x14ac:dyDescent="0.25">
      <c r="V1430" s="140"/>
      <c r="W1430" s="180"/>
      <c r="X1430" s="180"/>
      <c r="Y1430" s="180"/>
      <c r="Z1430" s="180"/>
      <c r="AA1430" s="140"/>
      <c r="AB1430" s="46"/>
      <c r="AD1430" s="140"/>
      <c r="AE1430" s="180"/>
      <c r="AF1430" s="180"/>
      <c r="AG1430" s="180"/>
      <c r="AH1430" s="180"/>
      <c r="AI1430" s="140"/>
      <c r="AJ1430" s="46"/>
      <c r="AL1430" s="140"/>
      <c r="AM1430" s="180"/>
      <c r="AN1430" s="180"/>
      <c r="AO1430" s="180"/>
      <c r="AP1430" s="180"/>
      <c r="AQ1430" s="140"/>
      <c r="AR1430" s="46"/>
      <c r="AT1430" s="140"/>
      <c r="AU1430" s="180"/>
      <c r="AV1430" s="180"/>
      <c r="AW1430" s="180"/>
      <c r="AX1430" s="180"/>
      <c r="AY1430" s="140"/>
      <c r="AZ1430" s="46"/>
    </row>
    <row r="1431" spans="22:52" x14ac:dyDescent="0.25">
      <c r="V1431" s="140"/>
      <c r="W1431" s="180"/>
      <c r="X1431" s="180"/>
      <c r="Y1431" s="180"/>
      <c r="Z1431" s="180"/>
      <c r="AA1431" s="140"/>
      <c r="AB1431" s="46"/>
      <c r="AD1431" s="140"/>
      <c r="AE1431" s="180"/>
      <c r="AF1431" s="180"/>
      <c r="AG1431" s="180"/>
      <c r="AH1431" s="180"/>
      <c r="AI1431" s="140"/>
      <c r="AJ1431" s="46"/>
      <c r="AL1431" s="140"/>
      <c r="AM1431" s="180"/>
      <c r="AN1431" s="180"/>
      <c r="AO1431" s="180"/>
      <c r="AP1431" s="180"/>
      <c r="AQ1431" s="140"/>
      <c r="AR1431" s="46"/>
      <c r="AT1431" s="140"/>
      <c r="AU1431" s="180"/>
      <c r="AV1431" s="180"/>
      <c r="AW1431" s="180"/>
      <c r="AX1431" s="180"/>
      <c r="AY1431" s="140"/>
      <c r="AZ1431" s="46"/>
    </row>
    <row r="1432" spans="22:52" x14ac:dyDescent="0.25">
      <c r="V1432" s="140"/>
      <c r="W1432" s="180"/>
      <c r="X1432" s="180"/>
      <c r="Y1432" s="180"/>
      <c r="Z1432" s="180"/>
      <c r="AA1432" s="140"/>
      <c r="AB1432" s="46"/>
      <c r="AD1432" s="140"/>
      <c r="AE1432" s="180"/>
      <c r="AF1432" s="180"/>
      <c r="AG1432" s="180"/>
      <c r="AH1432" s="180"/>
      <c r="AI1432" s="140"/>
      <c r="AJ1432" s="46"/>
      <c r="AL1432" s="140"/>
      <c r="AM1432" s="180"/>
      <c r="AN1432" s="180"/>
      <c r="AO1432" s="180"/>
      <c r="AP1432" s="180"/>
      <c r="AQ1432" s="140"/>
      <c r="AR1432" s="46"/>
      <c r="AT1432" s="140"/>
      <c r="AU1432" s="180"/>
      <c r="AV1432" s="180"/>
      <c r="AW1432" s="180"/>
      <c r="AX1432" s="180"/>
      <c r="AY1432" s="140"/>
      <c r="AZ1432" s="46"/>
    </row>
    <row r="1433" spans="22:52" x14ac:dyDescent="0.25">
      <c r="V1433" s="140"/>
      <c r="W1433" s="180"/>
      <c r="X1433" s="180"/>
      <c r="Y1433" s="180"/>
      <c r="Z1433" s="180"/>
      <c r="AA1433" s="140"/>
      <c r="AB1433" s="46"/>
      <c r="AD1433" s="140"/>
      <c r="AE1433" s="180"/>
      <c r="AF1433" s="180"/>
      <c r="AG1433" s="180"/>
      <c r="AH1433" s="180"/>
      <c r="AI1433" s="140"/>
      <c r="AJ1433" s="46"/>
      <c r="AL1433" s="140"/>
      <c r="AM1433" s="180"/>
      <c r="AN1433" s="180"/>
      <c r="AO1433" s="180"/>
      <c r="AP1433" s="180"/>
      <c r="AQ1433" s="140"/>
      <c r="AR1433" s="46"/>
      <c r="AT1433" s="140"/>
      <c r="AU1433" s="180"/>
      <c r="AV1433" s="180"/>
      <c r="AW1433" s="180"/>
      <c r="AX1433" s="180"/>
      <c r="AY1433" s="140"/>
      <c r="AZ1433" s="46"/>
    </row>
    <row r="1434" spans="22:52" x14ac:dyDescent="0.25">
      <c r="V1434" s="140"/>
      <c r="W1434" s="180"/>
      <c r="X1434" s="180"/>
      <c r="Y1434" s="180"/>
      <c r="Z1434" s="180"/>
      <c r="AA1434" s="140"/>
      <c r="AB1434" s="46"/>
      <c r="AD1434" s="140"/>
      <c r="AE1434" s="180"/>
      <c r="AF1434" s="180"/>
      <c r="AG1434" s="180"/>
      <c r="AH1434" s="180"/>
      <c r="AI1434" s="140"/>
      <c r="AJ1434" s="46"/>
      <c r="AL1434" s="140"/>
      <c r="AM1434" s="180"/>
      <c r="AN1434" s="180"/>
      <c r="AO1434" s="180"/>
      <c r="AP1434" s="180"/>
      <c r="AQ1434" s="140"/>
      <c r="AR1434" s="46"/>
      <c r="AT1434" s="140"/>
      <c r="AU1434" s="180"/>
      <c r="AV1434" s="180"/>
      <c r="AW1434" s="180"/>
      <c r="AX1434" s="180"/>
      <c r="AY1434" s="140"/>
      <c r="AZ1434" s="46"/>
    </row>
    <row r="1435" spans="22:52" x14ac:dyDescent="0.25">
      <c r="V1435" s="140"/>
      <c r="W1435" s="180"/>
      <c r="X1435" s="180"/>
      <c r="Y1435" s="180"/>
      <c r="Z1435" s="180"/>
      <c r="AA1435" s="140"/>
      <c r="AB1435" s="46"/>
      <c r="AD1435" s="140"/>
      <c r="AE1435" s="180"/>
      <c r="AF1435" s="180"/>
      <c r="AG1435" s="180"/>
      <c r="AH1435" s="180"/>
      <c r="AI1435" s="140"/>
      <c r="AJ1435" s="46"/>
      <c r="AL1435" s="140"/>
      <c r="AM1435" s="180"/>
      <c r="AN1435" s="180"/>
      <c r="AO1435" s="180"/>
      <c r="AP1435" s="180"/>
      <c r="AQ1435" s="140"/>
      <c r="AR1435" s="46"/>
      <c r="AT1435" s="140"/>
      <c r="AU1435" s="180"/>
      <c r="AV1435" s="180"/>
      <c r="AW1435" s="180"/>
      <c r="AX1435" s="180"/>
      <c r="AY1435" s="140"/>
      <c r="AZ1435" s="46"/>
    </row>
    <row r="1436" spans="22:52" x14ac:dyDescent="0.25">
      <c r="V1436" s="140"/>
      <c r="W1436" s="180"/>
      <c r="X1436" s="180"/>
      <c r="Y1436" s="180"/>
      <c r="Z1436" s="180"/>
      <c r="AA1436" s="140"/>
      <c r="AB1436" s="46"/>
      <c r="AD1436" s="140"/>
      <c r="AE1436" s="180"/>
      <c r="AF1436" s="180"/>
      <c r="AG1436" s="180"/>
      <c r="AH1436" s="180"/>
      <c r="AI1436" s="140"/>
      <c r="AJ1436" s="46"/>
      <c r="AL1436" s="140"/>
      <c r="AM1436" s="180"/>
      <c r="AN1436" s="180"/>
      <c r="AO1436" s="180"/>
      <c r="AP1436" s="180"/>
      <c r="AQ1436" s="140"/>
      <c r="AR1436" s="46"/>
      <c r="AT1436" s="140"/>
      <c r="AU1436" s="180"/>
      <c r="AV1436" s="180"/>
      <c r="AW1436" s="180"/>
      <c r="AX1436" s="180"/>
      <c r="AY1436" s="140"/>
      <c r="AZ1436" s="46"/>
    </row>
    <row r="1437" spans="22:52" x14ac:dyDescent="0.25">
      <c r="V1437" s="140"/>
      <c r="W1437" s="180"/>
      <c r="X1437" s="180"/>
      <c r="Y1437" s="180"/>
      <c r="Z1437" s="180"/>
      <c r="AA1437" s="140"/>
      <c r="AB1437" s="46"/>
      <c r="AD1437" s="140"/>
      <c r="AE1437" s="180"/>
      <c r="AF1437" s="180"/>
      <c r="AG1437" s="180"/>
      <c r="AH1437" s="180"/>
      <c r="AI1437" s="140"/>
      <c r="AJ1437" s="46"/>
      <c r="AL1437" s="140"/>
      <c r="AM1437" s="180"/>
      <c r="AN1437" s="180"/>
      <c r="AO1437" s="180"/>
      <c r="AP1437" s="180"/>
      <c r="AQ1437" s="140"/>
      <c r="AR1437" s="46"/>
      <c r="AT1437" s="140"/>
      <c r="AU1437" s="180"/>
      <c r="AV1437" s="180"/>
      <c r="AW1437" s="180"/>
      <c r="AX1437" s="180"/>
      <c r="AY1437" s="140"/>
      <c r="AZ1437" s="46"/>
    </row>
    <row r="1438" spans="22:52" x14ac:dyDescent="0.25">
      <c r="V1438" s="140"/>
      <c r="W1438" s="180"/>
      <c r="X1438" s="180"/>
      <c r="Y1438" s="180"/>
      <c r="Z1438" s="180"/>
      <c r="AA1438" s="140"/>
      <c r="AB1438" s="46"/>
      <c r="AD1438" s="140"/>
      <c r="AE1438" s="180"/>
      <c r="AF1438" s="180"/>
      <c r="AG1438" s="180"/>
      <c r="AH1438" s="180"/>
      <c r="AI1438" s="140"/>
      <c r="AJ1438" s="46"/>
      <c r="AL1438" s="140"/>
      <c r="AM1438" s="180"/>
      <c r="AN1438" s="180"/>
      <c r="AO1438" s="180"/>
      <c r="AP1438" s="180"/>
      <c r="AQ1438" s="140"/>
      <c r="AR1438" s="46"/>
      <c r="AT1438" s="140"/>
      <c r="AU1438" s="180"/>
      <c r="AV1438" s="180"/>
      <c r="AW1438" s="180"/>
      <c r="AX1438" s="180"/>
      <c r="AY1438" s="140"/>
      <c r="AZ1438" s="46"/>
    </row>
    <row r="1439" spans="22:52" x14ac:dyDescent="0.25">
      <c r="V1439" s="140"/>
      <c r="W1439" s="180"/>
      <c r="X1439" s="180"/>
      <c r="Y1439" s="180"/>
      <c r="Z1439" s="180"/>
      <c r="AA1439" s="140"/>
      <c r="AB1439" s="46"/>
      <c r="AD1439" s="140"/>
      <c r="AE1439" s="180"/>
      <c r="AF1439" s="180"/>
      <c r="AG1439" s="180"/>
      <c r="AH1439" s="180"/>
      <c r="AI1439" s="140"/>
      <c r="AJ1439" s="46"/>
      <c r="AL1439" s="140"/>
      <c r="AM1439" s="180"/>
      <c r="AN1439" s="180"/>
      <c r="AO1439" s="180"/>
      <c r="AP1439" s="180"/>
      <c r="AQ1439" s="140"/>
      <c r="AR1439" s="46"/>
      <c r="AT1439" s="140"/>
      <c r="AU1439" s="180"/>
      <c r="AV1439" s="180"/>
      <c r="AW1439" s="180"/>
      <c r="AX1439" s="180"/>
      <c r="AY1439" s="140"/>
      <c r="AZ1439" s="46"/>
    </row>
    <row r="1440" spans="22:52" x14ac:dyDescent="0.25">
      <c r="V1440" s="140"/>
      <c r="W1440" s="180"/>
      <c r="X1440" s="180"/>
      <c r="Y1440" s="180"/>
      <c r="Z1440" s="180"/>
      <c r="AA1440" s="140"/>
      <c r="AB1440" s="46"/>
      <c r="AD1440" s="140"/>
      <c r="AE1440" s="180"/>
      <c r="AF1440" s="180"/>
      <c r="AG1440" s="180"/>
      <c r="AH1440" s="180"/>
      <c r="AI1440" s="140"/>
      <c r="AJ1440" s="46"/>
      <c r="AL1440" s="140"/>
      <c r="AM1440" s="180"/>
      <c r="AN1440" s="180"/>
      <c r="AO1440" s="180"/>
      <c r="AP1440" s="180"/>
      <c r="AQ1440" s="140"/>
      <c r="AR1440" s="46"/>
      <c r="AT1440" s="140"/>
      <c r="AU1440" s="180"/>
      <c r="AV1440" s="180"/>
      <c r="AW1440" s="180"/>
      <c r="AX1440" s="180"/>
      <c r="AY1440" s="140"/>
      <c r="AZ1440" s="46"/>
    </row>
    <row r="1441" spans="22:52" x14ac:dyDescent="0.25">
      <c r="V1441" s="140"/>
      <c r="W1441" s="180"/>
      <c r="X1441" s="180"/>
      <c r="Y1441" s="180"/>
      <c r="Z1441" s="180"/>
      <c r="AA1441" s="140"/>
      <c r="AB1441" s="46"/>
      <c r="AD1441" s="140"/>
      <c r="AE1441" s="180"/>
      <c r="AF1441" s="180"/>
      <c r="AG1441" s="180"/>
      <c r="AH1441" s="180"/>
      <c r="AI1441" s="140"/>
      <c r="AJ1441" s="46"/>
      <c r="AL1441" s="140"/>
      <c r="AM1441" s="180"/>
      <c r="AN1441" s="180"/>
      <c r="AO1441" s="180"/>
      <c r="AP1441" s="180"/>
      <c r="AQ1441" s="140"/>
      <c r="AR1441" s="46"/>
      <c r="AT1441" s="140"/>
      <c r="AU1441" s="180"/>
      <c r="AV1441" s="180"/>
      <c r="AW1441" s="180"/>
      <c r="AX1441" s="180"/>
      <c r="AY1441" s="140"/>
      <c r="AZ1441" s="46"/>
    </row>
    <row r="1442" spans="22:52" x14ac:dyDescent="0.25">
      <c r="V1442" s="140"/>
      <c r="W1442" s="180"/>
      <c r="X1442" s="180"/>
      <c r="Y1442" s="180"/>
      <c r="Z1442" s="180"/>
      <c r="AA1442" s="140"/>
      <c r="AB1442" s="46"/>
      <c r="AD1442" s="140"/>
      <c r="AE1442" s="180"/>
      <c r="AF1442" s="180"/>
      <c r="AG1442" s="180"/>
      <c r="AH1442" s="180"/>
      <c r="AI1442" s="140"/>
      <c r="AJ1442" s="46"/>
      <c r="AL1442" s="140"/>
      <c r="AM1442" s="180"/>
      <c r="AN1442" s="180"/>
      <c r="AO1442" s="180"/>
      <c r="AP1442" s="180"/>
      <c r="AQ1442" s="140"/>
      <c r="AR1442" s="46"/>
      <c r="AT1442" s="140"/>
      <c r="AU1442" s="180"/>
      <c r="AV1442" s="180"/>
      <c r="AW1442" s="180"/>
      <c r="AX1442" s="180"/>
      <c r="AY1442" s="140"/>
      <c r="AZ1442" s="46"/>
    </row>
    <row r="1443" spans="22:52" x14ac:dyDescent="0.25">
      <c r="V1443" s="140"/>
      <c r="W1443" s="180"/>
      <c r="X1443" s="180"/>
      <c r="Y1443" s="180"/>
      <c r="Z1443" s="180"/>
      <c r="AA1443" s="140"/>
      <c r="AB1443" s="46"/>
      <c r="AD1443" s="140"/>
      <c r="AE1443" s="180"/>
      <c r="AF1443" s="180"/>
      <c r="AG1443" s="180"/>
      <c r="AH1443" s="180"/>
      <c r="AI1443" s="140"/>
      <c r="AJ1443" s="46"/>
      <c r="AL1443" s="140"/>
      <c r="AM1443" s="180"/>
      <c r="AN1443" s="180"/>
      <c r="AO1443" s="180"/>
      <c r="AP1443" s="180"/>
      <c r="AQ1443" s="140"/>
      <c r="AR1443" s="46"/>
      <c r="AT1443" s="140"/>
      <c r="AU1443" s="180"/>
      <c r="AV1443" s="180"/>
      <c r="AW1443" s="180"/>
      <c r="AX1443" s="180"/>
      <c r="AY1443" s="140"/>
      <c r="AZ1443" s="46"/>
    </row>
    <row r="1444" spans="22:52" x14ac:dyDescent="0.25">
      <c r="V1444" s="140"/>
      <c r="W1444" s="180"/>
      <c r="X1444" s="180"/>
      <c r="Y1444" s="180"/>
      <c r="Z1444" s="180"/>
      <c r="AA1444" s="140"/>
      <c r="AB1444" s="46"/>
      <c r="AD1444" s="140"/>
      <c r="AE1444" s="180"/>
      <c r="AF1444" s="180"/>
      <c r="AG1444" s="180"/>
      <c r="AH1444" s="180"/>
      <c r="AI1444" s="140"/>
      <c r="AJ1444" s="46"/>
      <c r="AL1444" s="140"/>
      <c r="AM1444" s="180"/>
      <c r="AN1444" s="180"/>
      <c r="AO1444" s="180"/>
      <c r="AP1444" s="180"/>
      <c r="AQ1444" s="140"/>
      <c r="AR1444" s="46"/>
      <c r="AT1444" s="140"/>
      <c r="AU1444" s="180"/>
      <c r="AV1444" s="180"/>
      <c r="AW1444" s="180"/>
      <c r="AX1444" s="180"/>
      <c r="AY1444" s="140"/>
      <c r="AZ1444" s="46"/>
    </row>
    <row r="1445" spans="22:52" x14ac:dyDescent="0.25">
      <c r="V1445" s="140"/>
      <c r="W1445" s="180"/>
      <c r="X1445" s="180"/>
      <c r="Y1445" s="180"/>
      <c r="Z1445" s="180"/>
      <c r="AA1445" s="180"/>
      <c r="AB1445" s="46"/>
      <c r="AD1445" s="140"/>
      <c r="AE1445" s="180"/>
      <c r="AF1445" s="180"/>
      <c r="AG1445" s="180"/>
      <c r="AH1445" s="180"/>
      <c r="AI1445" s="180"/>
      <c r="AJ1445" s="46"/>
      <c r="AL1445" s="140"/>
      <c r="AM1445" s="180"/>
      <c r="AN1445" s="180"/>
      <c r="AO1445" s="180"/>
      <c r="AP1445" s="180"/>
      <c r="AQ1445" s="180"/>
      <c r="AR1445" s="46"/>
      <c r="AT1445" s="140"/>
      <c r="AU1445" s="180"/>
      <c r="AV1445" s="180"/>
      <c r="AW1445" s="180"/>
      <c r="AX1445" s="180"/>
      <c r="AY1445" s="180"/>
      <c r="AZ1445" s="46"/>
    </row>
    <row r="1446" spans="22:52" x14ac:dyDescent="0.25">
      <c r="V1446" s="140"/>
      <c r="W1446" s="180"/>
      <c r="X1446" s="180"/>
      <c r="Y1446" s="180"/>
      <c r="Z1446" s="180"/>
      <c r="AA1446" s="140"/>
      <c r="AB1446" s="46"/>
      <c r="AD1446" s="140"/>
      <c r="AE1446" s="180"/>
      <c r="AF1446" s="180"/>
      <c r="AG1446" s="180"/>
      <c r="AH1446" s="180"/>
      <c r="AI1446" s="140"/>
      <c r="AJ1446" s="46"/>
      <c r="AL1446" s="140"/>
      <c r="AM1446" s="180"/>
      <c r="AN1446" s="180"/>
      <c r="AO1446" s="180"/>
      <c r="AP1446" s="180"/>
      <c r="AQ1446" s="140"/>
      <c r="AR1446" s="46"/>
      <c r="AT1446" s="140"/>
      <c r="AU1446" s="180"/>
      <c r="AV1446" s="180"/>
      <c r="AW1446" s="180"/>
      <c r="AX1446" s="180"/>
      <c r="AY1446" s="140"/>
      <c r="AZ1446" s="46"/>
    </row>
    <row r="1447" spans="22:52" x14ac:dyDescent="0.25">
      <c r="V1447" s="140"/>
      <c r="W1447" s="180"/>
      <c r="X1447" s="180"/>
      <c r="Y1447" s="180"/>
      <c r="Z1447" s="180"/>
      <c r="AA1447" s="181"/>
      <c r="AB1447" s="46"/>
      <c r="AD1447" s="140"/>
      <c r="AE1447" s="180"/>
      <c r="AF1447" s="180"/>
      <c r="AG1447" s="180"/>
      <c r="AH1447" s="180"/>
      <c r="AI1447" s="181"/>
      <c r="AJ1447" s="46"/>
      <c r="AL1447" s="140"/>
      <c r="AM1447" s="180"/>
      <c r="AN1447" s="180"/>
      <c r="AO1447" s="180"/>
      <c r="AP1447" s="180"/>
      <c r="AQ1447" s="181"/>
      <c r="AR1447" s="46"/>
      <c r="AT1447" s="140"/>
      <c r="AU1447" s="180"/>
      <c r="AV1447" s="180"/>
      <c r="AW1447" s="180"/>
      <c r="AX1447" s="180"/>
      <c r="AY1447" s="181"/>
      <c r="AZ1447" s="46"/>
    </row>
    <row r="1448" spans="22:52" x14ac:dyDescent="0.25">
      <c r="V1448" s="140"/>
      <c r="W1448" s="180"/>
      <c r="X1448" s="180"/>
      <c r="Y1448" s="180"/>
      <c r="Z1448" s="180"/>
      <c r="AA1448" s="140"/>
      <c r="AB1448" s="46"/>
      <c r="AD1448" s="140"/>
      <c r="AE1448" s="180"/>
      <c r="AF1448" s="180"/>
      <c r="AG1448" s="180"/>
      <c r="AH1448" s="180"/>
      <c r="AI1448" s="140"/>
      <c r="AJ1448" s="46"/>
      <c r="AL1448" s="140"/>
      <c r="AM1448" s="180"/>
      <c r="AN1448" s="180"/>
      <c r="AO1448" s="180"/>
      <c r="AP1448" s="180"/>
      <c r="AQ1448" s="140"/>
      <c r="AR1448" s="46"/>
      <c r="AT1448" s="140"/>
      <c r="AU1448" s="180"/>
      <c r="AV1448" s="180"/>
      <c r="AW1448" s="180"/>
      <c r="AX1448" s="180"/>
      <c r="AY1448" s="140"/>
      <c r="AZ1448" s="46"/>
    </row>
    <row r="1449" spans="22:52" x14ac:dyDescent="0.25">
      <c r="V1449" s="140"/>
      <c r="W1449" s="180"/>
      <c r="X1449" s="180"/>
      <c r="Y1449" s="180"/>
      <c r="Z1449" s="180"/>
      <c r="AA1449" s="140"/>
      <c r="AB1449" s="46"/>
      <c r="AD1449" s="140"/>
      <c r="AE1449" s="180"/>
      <c r="AF1449" s="180"/>
      <c r="AG1449" s="180"/>
      <c r="AH1449" s="180"/>
      <c r="AI1449" s="140"/>
      <c r="AJ1449" s="46"/>
      <c r="AL1449" s="140"/>
      <c r="AM1449" s="180"/>
      <c r="AN1449" s="180"/>
      <c r="AO1449" s="180"/>
      <c r="AP1449" s="180"/>
      <c r="AQ1449" s="140"/>
      <c r="AR1449" s="46"/>
      <c r="AT1449" s="140"/>
      <c r="AU1449" s="180"/>
      <c r="AV1449" s="180"/>
      <c r="AW1449" s="180"/>
      <c r="AX1449" s="180"/>
      <c r="AY1449" s="140"/>
      <c r="AZ1449" s="46"/>
    </row>
    <row r="1450" spans="22:52" x14ac:dyDescent="0.25">
      <c r="V1450" s="140"/>
      <c r="W1450" s="180"/>
      <c r="X1450" s="180"/>
      <c r="Y1450" s="180"/>
      <c r="Z1450" s="180"/>
      <c r="AA1450" s="140"/>
      <c r="AB1450" s="46"/>
      <c r="AD1450" s="140"/>
      <c r="AE1450" s="180"/>
      <c r="AF1450" s="180"/>
      <c r="AG1450" s="180"/>
      <c r="AH1450" s="180"/>
      <c r="AI1450" s="140"/>
      <c r="AJ1450" s="46"/>
      <c r="AL1450" s="140"/>
      <c r="AM1450" s="180"/>
      <c r="AN1450" s="180"/>
      <c r="AO1450" s="180"/>
      <c r="AP1450" s="180"/>
      <c r="AQ1450" s="140"/>
      <c r="AR1450" s="46"/>
      <c r="AT1450" s="140"/>
      <c r="AU1450" s="180"/>
      <c r="AV1450" s="180"/>
      <c r="AW1450" s="180"/>
      <c r="AX1450" s="180"/>
      <c r="AY1450" s="140"/>
      <c r="AZ1450" s="46"/>
    </row>
    <row r="1451" spans="22:52" x14ac:dyDescent="0.25">
      <c r="V1451" s="140"/>
      <c r="W1451" s="180"/>
      <c r="X1451" s="180"/>
      <c r="Y1451" s="180"/>
      <c r="Z1451" s="180"/>
      <c r="AA1451" s="140"/>
      <c r="AB1451" s="46"/>
      <c r="AD1451" s="140"/>
      <c r="AE1451" s="180"/>
      <c r="AF1451" s="180"/>
      <c r="AG1451" s="180"/>
      <c r="AH1451" s="180"/>
      <c r="AI1451" s="140"/>
      <c r="AJ1451" s="46"/>
      <c r="AL1451" s="140"/>
      <c r="AM1451" s="180"/>
      <c r="AN1451" s="180"/>
      <c r="AO1451" s="180"/>
      <c r="AP1451" s="180"/>
      <c r="AQ1451" s="140"/>
      <c r="AR1451" s="46"/>
      <c r="AT1451" s="140"/>
      <c r="AU1451" s="180"/>
      <c r="AV1451" s="180"/>
      <c r="AW1451" s="180"/>
      <c r="AX1451" s="180"/>
      <c r="AY1451" s="140"/>
      <c r="AZ1451" s="46"/>
    </row>
    <row r="1452" spans="22:52" x14ac:dyDescent="0.25">
      <c r="V1452" s="140"/>
      <c r="W1452" s="180"/>
      <c r="X1452" s="180"/>
      <c r="Y1452" s="180"/>
      <c r="Z1452" s="180"/>
      <c r="AA1452" s="140"/>
      <c r="AB1452" s="46"/>
      <c r="AD1452" s="140"/>
      <c r="AE1452" s="180"/>
      <c r="AF1452" s="180"/>
      <c r="AG1452" s="180"/>
      <c r="AH1452" s="180"/>
      <c r="AI1452" s="140"/>
      <c r="AJ1452" s="46"/>
      <c r="AL1452" s="140"/>
      <c r="AM1452" s="180"/>
      <c r="AN1452" s="180"/>
      <c r="AO1452" s="180"/>
      <c r="AP1452" s="180"/>
      <c r="AQ1452" s="140"/>
      <c r="AR1452" s="46"/>
      <c r="AT1452" s="140"/>
      <c r="AU1452" s="180"/>
      <c r="AV1452" s="180"/>
      <c r="AW1452" s="180"/>
      <c r="AX1452" s="180"/>
      <c r="AY1452" s="140"/>
      <c r="AZ1452" s="46"/>
    </row>
    <row r="1453" spans="22:52" x14ac:dyDescent="0.25">
      <c r="V1453" s="140"/>
      <c r="W1453" s="180"/>
      <c r="X1453" s="180"/>
      <c r="Y1453" s="180"/>
      <c r="Z1453" s="180"/>
      <c r="AA1453" s="140"/>
      <c r="AB1453" s="46"/>
      <c r="AD1453" s="140"/>
      <c r="AE1453" s="180"/>
      <c r="AF1453" s="180"/>
      <c r="AG1453" s="180"/>
      <c r="AH1453" s="180"/>
      <c r="AI1453" s="140"/>
      <c r="AJ1453" s="46"/>
      <c r="AL1453" s="140"/>
      <c r="AM1453" s="180"/>
      <c r="AN1453" s="180"/>
      <c r="AO1453" s="180"/>
      <c r="AP1453" s="180"/>
      <c r="AQ1453" s="140"/>
      <c r="AR1453" s="46"/>
      <c r="AT1453" s="140"/>
      <c r="AU1453" s="180"/>
      <c r="AV1453" s="180"/>
      <c r="AW1453" s="180"/>
      <c r="AX1453" s="180"/>
      <c r="AY1453" s="140"/>
      <c r="AZ1453" s="46"/>
    </row>
    <row r="1454" spans="22:52" x14ac:dyDescent="0.25">
      <c r="V1454" s="140"/>
      <c r="W1454" s="180"/>
      <c r="X1454" s="180"/>
      <c r="Y1454" s="180"/>
      <c r="Z1454" s="180"/>
      <c r="AA1454" s="140"/>
      <c r="AB1454" s="46"/>
      <c r="AD1454" s="140"/>
      <c r="AE1454" s="180"/>
      <c r="AF1454" s="180"/>
      <c r="AG1454" s="180"/>
      <c r="AH1454" s="180"/>
      <c r="AI1454" s="140"/>
      <c r="AJ1454" s="46"/>
      <c r="AL1454" s="140"/>
      <c r="AM1454" s="180"/>
      <c r="AN1454" s="180"/>
      <c r="AO1454" s="180"/>
      <c r="AP1454" s="180"/>
      <c r="AQ1454" s="140"/>
      <c r="AR1454" s="46"/>
      <c r="AT1454" s="140"/>
      <c r="AU1454" s="180"/>
      <c r="AV1454" s="180"/>
      <c r="AW1454" s="180"/>
      <c r="AX1454" s="180"/>
      <c r="AY1454" s="140"/>
      <c r="AZ1454" s="46"/>
    </row>
    <row r="1455" spans="22:52" x14ac:dyDescent="0.25">
      <c r="V1455" s="140"/>
      <c r="W1455" s="180"/>
      <c r="X1455" s="180"/>
      <c r="Y1455" s="180"/>
      <c r="Z1455" s="180"/>
      <c r="AA1455" s="140"/>
      <c r="AB1455" s="46"/>
      <c r="AD1455" s="140"/>
      <c r="AE1455" s="180"/>
      <c r="AF1455" s="180"/>
      <c r="AG1455" s="180"/>
      <c r="AH1455" s="180"/>
      <c r="AI1455" s="140"/>
      <c r="AJ1455" s="46"/>
      <c r="AL1455" s="140"/>
      <c r="AM1455" s="180"/>
      <c r="AN1455" s="180"/>
      <c r="AO1455" s="180"/>
      <c r="AP1455" s="180"/>
      <c r="AQ1455" s="140"/>
      <c r="AR1455" s="46"/>
      <c r="AT1455" s="140"/>
      <c r="AU1455" s="180"/>
      <c r="AV1455" s="180"/>
      <c r="AW1455" s="180"/>
      <c r="AX1455" s="180"/>
      <c r="AY1455" s="140"/>
      <c r="AZ1455" s="46"/>
    </row>
    <row r="1456" spans="22:52" x14ac:dyDescent="0.25">
      <c r="V1456" s="140"/>
      <c r="W1456" s="180"/>
      <c r="X1456" s="180"/>
      <c r="Y1456" s="180"/>
      <c r="Z1456" s="180"/>
      <c r="AA1456" s="140"/>
      <c r="AB1456" s="46"/>
      <c r="AD1456" s="140"/>
      <c r="AE1456" s="180"/>
      <c r="AF1456" s="180"/>
      <c r="AG1456" s="180"/>
      <c r="AH1456" s="180"/>
      <c r="AI1456" s="140"/>
      <c r="AJ1456" s="46"/>
      <c r="AL1456" s="140"/>
      <c r="AM1456" s="180"/>
      <c r="AN1456" s="180"/>
      <c r="AO1456" s="180"/>
      <c r="AP1456" s="180"/>
      <c r="AQ1456" s="140"/>
      <c r="AR1456" s="46"/>
      <c r="AT1456" s="140"/>
      <c r="AU1456" s="180"/>
      <c r="AV1456" s="180"/>
      <c r="AW1456" s="180"/>
      <c r="AX1456" s="180"/>
      <c r="AY1456" s="140"/>
      <c r="AZ1456" s="46"/>
    </row>
    <row r="1457" spans="22:52" x14ac:dyDescent="0.25">
      <c r="V1457" s="140"/>
      <c r="W1457" s="180"/>
      <c r="X1457" s="180"/>
      <c r="Y1457" s="180"/>
      <c r="Z1457" s="180"/>
      <c r="AA1457" s="140"/>
      <c r="AB1457" s="46"/>
      <c r="AD1457" s="140"/>
      <c r="AE1457" s="180"/>
      <c r="AF1457" s="180"/>
      <c r="AG1457" s="180"/>
      <c r="AH1457" s="180"/>
      <c r="AI1457" s="140"/>
      <c r="AJ1457" s="46"/>
      <c r="AL1457" s="140"/>
      <c r="AM1457" s="180"/>
      <c r="AN1457" s="180"/>
      <c r="AO1457" s="180"/>
      <c r="AP1457" s="180"/>
      <c r="AQ1457" s="140"/>
      <c r="AR1457" s="46"/>
      <c r="AT1457" s="140"/>
      <c r="AU1457" s="180"/>
      <c r="AV1457" s="180"/>
      <c r="AW1457" s="180"/>
      <c r="AX1457" s="180"/>
      <c r="AY1457" s="140"/>
      <c r="AZ1457" s="46"/>
    </row>
    <row r="1458" spans="22:52" x14ac:dyDescent="0.25">
      <c r="V1458" s="140"/>
      <c r="W1458" s="180"/>
      <c r="X1458" s="180"/>
      <c r="Y1458" s="180"/>
      <c r="Z1458" s="180"/>
      <c r="AA1458" s="140"/>
      <c r="AB1458" s="46"/>
      <c r="AD1458" s="140"/>
      <c r="AE1458" s="180"/>
      <c r="AF1458" s="180"/>
      <c r="AG1458" s="180"/>
      <c r="AH1458" s="180"/>
      <c r="AI1458" s="140"/>
      <c r="AJ1458" s="46"/>
      <c r="AL1458" s="140"/>
      <c r="AM1458" s="180"/>
      <c r="AN1458" s="180"/>
      <c r="AO1458" s="180"/>
      <c r="AP1458" s="180"/>
      <c r="AQ1458" s="140"/>
      <c r="AR1458" s="46"/>
      <c r="AT1458" s="140"/>
      <c r="AU1458" s="180"/>
      <c r="AV1458" s="180"/>
      <c r="AW1458" s="180"/>
      <c r="AX1458" s="180"/>
      <c r="AY1458" s="140"/>
      <c r="AZ1458" s="46"/>
    </row>
    <row r="1459" spans="22:52" x14ac:dyDescent="0.25">
      <c r="V1459" s="140"/>
      <c r="W1459" s="180"/>
      <c r="X1459" s="180"/>
      <c r="Y1459" s="180"/>
      <c r="Z1459" s="180"/>
      <c r="AA1459" s="140"/>
      <c r="AB1459" s="46"/>
      <c r="AD1459" s="140"/>
      <c r="AE1459" s="180"/>
      <c r="AF1459" s="180"/>
      <c r="AG1459" s="180"/>
      <c r="AH1459" s="180"/>
      <c r="AI1459" s="140"/>
      <c r="AJ1459" s="46"/>
      <c r="AL1459" s="140"/>
      <c r="AM1459" s="180"/>
      <c r="AN1459" s="180"/>
      <c r="AO1459" s="180"/>
      <c r="AP1459" s="180"/>
      <c r="AQ1459" s="140"/>
      <c r="AR1459" s="46"/>
      <c r="AT1459" s="140"/>
      <c r="AU1459" s="180"/>
      <c r="AV1459" s="180"/>
      <c r="AW1459" s="180"/>
      <c r="AX1459" s="180"/>
      <c r="AY1459" s="140"/>
      <c r="AZ1459" s="46"/>
    </row>
    <row r="1460" spans="22:52" x14ac:dyDescent="0.25">
      <c r="V1460" s="140"/>
      <c r="W1460" s="180"/>
      <c r="X1460" s="180"/>
      <c r="Y1460" s="180"/>
      <c r="Z1460" s="180"/>
      <c r="AA1460" s="140"/>
      <c r="AB1460" s="46"/>
      <c r="AD1460" s="140"/>
      <c r="AE1460" s="180"/>
      <c r="AF1460" s="180"/>
      <c r="AG1460" s="180"/>
      <c r="AH1460" s="180"/>
      <c r="AI1460" s="140"/>
      <c r="AJ1460" s="46"/>
      <c r="AL1460" s="140"/>
      <c r="AM1460" s="180"/>
      <c r="AN1460" s="180"/>
      <c r="AO1460" s="180"/>
      <c r="AP1460" s="180"/>
      <c r="AQ1460" s="140"/>
      <c r="AR1460" s="46"/>
      <c r="AT1460" s="140"/>
      <c r="AU1460" s="180"/>
      <c r="AV1460" s="180"/>
      <c r="AW1460" s="180"/>
      <c r="AX1460" s="180"/>
      <c r="AY1460" s="140"/>
      <c r="AZ1460" s="46"/>
    </row>
    <row r="1461" spans="22:52" x14ac:dyDescent="0.25">
      <c r="V1461" s="140"/>
      <c r="W1461" s="180"/>
      <c r="X1461" s="180"/>
      <c r="Y1461" s="180"/>
      <c r="Z1461" s="180"/>
      <c r="AA1461" s="140"/>
      <c r="AB1461" s="46"/>
      <c r="AD1461" s="140"/>
      <c r="AE1461" s="180"/>
      <c r="AF1461" s="180"/>
      <c r="AG1461" s="180"/>
      <c r="AH1461" s="180"/>
      <c r="AI1461" s="140"/>
      <c r="AJ1461" s="46"/>
      <c r="AL1461" s="140"/>
      <c r="AM1461" s="180"/>
      <c r="AN1461" s="180"/>
      <c r="AO1461" s="180"/>
      <c r="AP1461" s="180"/>
      <c r="AQ1461" s="140"/>
      <c r="AR1461" s="46"/>
      <c r="AT1461" s="140"/>
      <c r="AU1461" s="180"/>
      <c r="AV1461" s="180"/>
      <c r="AW1461" s="180"/>
      <c r="AX1461" s="180"/>
      <c r="AY1461" s="140"/>
      <c r="AZ1461" s="46"/>
    </row>
    <row r="1462" spans="22:52" x14ac:dyDescent="0.25">
      <c r="V1462" s="140"/>
      <c r="W1462" s="180"/>
      <c r="X1462" s="180"/>
      <c r="Y1462" s="180"/>
      <c r="Z1462" s="180"/>
      <c r="AA1462" s="140"/>
      <c r="AB1462" s="46"/>
      <c r="AD1462" s="140"/>
      <c r="AE1462" s="180"/>
      <c r="AF1462" s="180"/>
      <c r="AG1462" s="180"/>
      <c r="AH1462" s="180"/>
      <c r="AI1462" s="140"/>
      <c r="AJ1462" s="46"/>
      <c r="AL1462" s="140"/>
      <c r="AM1462" s="180"/>
      <c r="AN1462" s="180"/>
      <c r="AO1462" s="180"/>
      <c r="AP1462" s="180"/>
      <c r="AQ1462" s="140"/>
      <c r="AR1462" s="46"/>
      <c r="AT1462" s="140"/>
      <c r="AU1462" s="180"/>
      <c r="AV1462" s="180"/>
      <c r="AW1462" s="180"/>
      <c r="AX1462" s="180"/>
      <c r="AY1462" s="140"/>
      <c r="AZ1462" s="46"/>
    </row>
    <row r="1463" spans="22:52" x14ac:dyDescent="0.25">
      <c r="V1463" s="140"/>
      <c r="W1463" s="180"/>
      <c r="X1463" s="180"/>
      <c r="Y1463" s="180"/>
      <c r="Z1463" s="180"/>
      <c r="AA1463" s="140"/>
      <c r="AB1463" s="46"/>
      <c r="AD1463" s="140"/>
      <c r="AE1463" s="180"/>
      <c r="AF1463" s="180"/>
      <c r="AG1463" s="180"/>
      <c r="AH1463" s="180"/>
      <c r="AI1463" s="140"/>
      <c r="AJ1463" s="46"/>
      <c r="AL1463" s="140"/>
      <c r="AM1463" s="180"/>
      <c r="AN1463" s="180"/>
      <c r="AO1463" s="180"/>
      <c r="AP1463" s="180"/>
      <c r="AQ1463" s="140"/>
      <c r="AR1463" s="46"/>
      <c r="AT1463" s="140"/>
      <c r="AU1463" s="180"/>
      <c r="AV1463" s="180"/>
      <c r="AW1463" s="180"/>
      <c r="AX1463" s="180"/>
      <c r="AY1463" s="140"/>
      <c r="AZ1463" s="46"/>
    </row>
    <row r="1464" spans="22:52" x14ac:dyDescent="0.25">
      <c r="V1464" s="140"/>
      <c r="W1464" s="180"/>
      <c r="X1464" s="180"/>
      <c r="Y1464" s="180"/>
      <c r="Z1464" s="180"/>
      <c r="AA1464" s="140"/>
      <c r="AB1464" s="46"/>
      <c r="AD1464" s="140"/>
      <c r="AE1464" s="180"/>
      <c r="AF1464" s="180"/>
      <c r="AG1464" s="180"/>
      <c r="AH1464" s="180"/>
      <c r="AI1464" s="140"/>
      <c r="AJ1464" s="46"/>
      <c r="AL1464" s="140"/>
      <c r="AM1464" s="180"/>
      <c r="AN1464" s="180"/>
      <c r="AO1464" s="180"/>
      <c r="AP1464" s="180"/>
      <c r="AQ1464" s="140"/>
      <c r="AR1464" s="46"/>
      <c r="AT1464" s="140"/>
      <c r="AU1464" s="180"/>
      <c r="AV1464" s="180"/>
      <c r="AW1464" s="180"/>
      <c r="AX1464" s="180"/>
      <c r="AY1464" s="140"/>
      <c r="AZ1464" s="46"/>
    </row>
    <row r="1465" spans="22:52" x14ac:dyDescent="0.25">
      <c r="V1465" s="140"/>
      <c r="W1465" s="180"/>
      <c r="X1465" s="180"/>
      <c r="Y1465" s="180"/>
      <c r="Z1465" s="180"/>
      <c r="AA1465" s="140"/>
      <c r="AB1465" s="46"/>
      <c r="AD1465" s="140"/>
      <c r="AE1465" s="180"/>
      <c r="AF1465" s="180"/>
      <c r="AG1465" s="180"/>
      <c r="AH1465" s="180"/>
      <c r="AI1465" s="140"/>
      <c r="AJ1465" s="46"/>
      <c r="AL1465" s="140"/>
      <c r="AM1465" s="180"/>
      <c r="AN1465" s="180"/>
      <c r="AO1465" s="180"/>
      <c r="AP1465" s="180"/>
      <c r="AQ1465" s="140"/>
      <c r="AR1465" s="46"/>
      <c r="AT1465" s="140"/>
      <c r="AU1465" s="180"/>
      <c r="AV1465" s="180"/>
      <c r="AW1465" s="180"/>
      <c r="AX1465" s="180"/>
      <c r="AY1465" s="140"/>
      <c r="AZ1465" s="46"/>
    </row>
    <row r="1466" spans="22:52" x14ac:dyDescent="0.25">
      <c r="V1466" s="140"/>
      <c r="W1466" s="180"/>
      <c r="X1466" s="180"/>
      <c r="Y1466" s="180"/>
      <c r="Z1466" s="180"/>
      <c r="AA1466" s="140"/>
      <c r="AB1466" s="46"/>
      <c r="AD1466" s="140"/>
      <c r="AE1466" s="180"/>
      <c r="AF1466" s="180"/>
      <c r="AG1466" s="180"/>
      <c r="AH1466" s="180"/>
      <c r="AI1466" s="140"/>
      <c r="AJ1466" s="46"/>
      <c r="AL1466" s="140"/>
      <c r="AM1466" s="180"/>
      <c r="AN1466" s="180"/>
      <c r="AO1466" s="180"/>
      <c r="AP1466" s="180"/>
      <c r="AQ1466" s="140"/>
      <c r="AR1466" s="46"/>
      <c r="AT1466" s="140"/>
      <c r="AU1466" s="180"/>
      <c r="AV1466" s="180"/>
      <c r="AW1466" s="180"/>
      <c r="AX1466" s="180"/>
      <c r="AY1466" s="140"/>
      <c r="AZ1466" s="46"/>
    </row>
    <row r="1467" spans="22:52" x14ac:dyDescent="0.25">
      <c r="V1467" s="140"/>
      <c r="W1467" s="180"/>
      <c r="X1467" s="180"/>
      <c r="Y1467" s="180"/>
      <c r="Z1467" s="180"/>
      <c r="AA1467" s="140"/>
      <c r="AB1467" s="46"/>
      <c r="AD1467" s="140"/>
      <c r="AE1467" s="180"/>
      <c r="AF1467" s="180"/>
      <c r="AG1467" s="180"/>
      <c r="AH1467" s="180"/>
      <c r="AI1467" s="140"/>
      <c r="AJ1467" s="46"/>
      <c r="AL1467" s="140"/>
      <c r="AM1467" s="180"/>
      <c r="AN1467" s="180"/>
      <c r="AO1467" s="180"/>
      <c r="AP1467" s="180"/>
      <c r="AQ1467" s="140"/>
      <c r="AR1467" s="46"/>
      <c r="AT1467" s="140"/>
      <c r="AU1467" s="180"/>
      <c r="AV1467" s="180"/>
      <c r="AW1467" s="180"/>
      <c r="AX1467" s="180"/>
      <c r="AY1467" s="140"/>
      <c r="AZ1467" s="46"/>
    </row>
    <row r="1468" spans="22:52" x14ac:dyDescent="0.25">
      <c r="V1468" s="140"/>
      <c r="W1468" s="180"/>
      <c r="X1468" s="180"/>
      <c r="Y1468" s="180"/>
      <c r="Z1468" s="180"/>
      <c r="AA1468" s="140"/>
      <c r="AB1468" s="46"/>
      <c r="AD1468" s="140"/>
      <c r="AE1468" s="180"/>
      <c r="AF1468" s="180"/>
      <c r="AG1468" s="180"/>
      <c r="AH1468" s="180"/>
      <c r="AI1468" s="140"/>
      <c r="AJ1468" s="46"/>
      <c r="AL1468" s="140"/>
      <c r="AM1468" s="180"/>
      <c r="AN1468" s="180"/>
      <c r="AO1468" s="180"/>
      <c r="AP1468" s="180"/>
      <c r="AQ1468" s="140"/>
      <c r="AR1468" s="46"/>
      <c r="AT1468" s="140"/>
      <c r="AU1468" s="180"/>
      <c r="AV1468" s="180"/>
      <c r="AW1468" s="180"/>
      <c r="AX1468" s="180"/>
      <c r="AY1468" s="140"/>
      <c r="AZ1468" s="46"/>
    </row>
    <row r="1469" spans="22:52" x14ac:dyDescent="0.25">
      <c r="V1469" s="140"/>
      <c r="W1469" s="180"/>
      <c r="X1469" s="180"/>
      <c r="Y1469" s="180"/>
      <c r="Z1469" s="180"/>
      <c r="AA1469" s="140"/>
      <c r="AB1469" s="46"/>
      <c r="AD1469" s="140"/>
      <c r="AE1469" s="180"/>
      <c r="AF1469" s="180"/>
      <c r="AG1469" s="180"/>
      <c r="AH1469" s="180"/>
      <c r="AI1469" s="140"/>
      <c r="AJ1469" s="46"/>
      <c r="AL1469" s="140"/>
      <c r="AM1469" s="180"/>
      <c r="AN1469" s="180"/>
      <c r="AO1469" s="180"/>
      <c r="AP1469" s="180"/>
      <c r="AQ1469" s="140"/>
      <c r="AR1469" s="46"/>
      <c r="AT1469" s="140"/>
      <c r="AU1469" s="180"/>
      <c r="AV1469" s="180"/>
      <c r="AW1469" s="180"/>
      <c r="AX1469" s="180"/>
      <c r="AY1469" s="140"/>
      <c r="AZ1469" s="46"/>
    </row>
    <row r="1470" spans="22:52" x14ac:dyDescent="0.25">
      <c r="V1470" s="140"/>
      <c r="W1470" s="180"/>
      <c r="X1470" s="180"/>
      <c r="Y1470" s="180"/>
      <c r="Z1470" s="180"/>
      <c r="AA1470" s="140"/>
      <c r="AB1470" s="46"/>
      <c r="AD1470" s="140"/>
      <c r="AE1470" s="180"/>
      <c r="AF1470" s="180"/>
      <c r="AG1470" s="180"/>
      <c r="AH1470" s="180"/>
      <c r="AI1470" s="140"/>
      <c r="AJ1470" s="46"/>
      <c r="AL1470" s="140"/>
      <c r="AM1470" s="180"/>
      <c r="AN1470" s="180"/>
      <c r="AO1470" s="180"/>
      <c r="AP1470" s="180"/>
      <c r="AQ1470" s="140"/>
      <c r="AR1470" s="46"/>
      <c r="AT1470" s="140"/>
      <c r="AU1470" s="180"/>
      <c r="AV1470" s="180"/>
      <c r="AW1470" s="180"/>
      <c r="AX1470" s="180"/>
      <c r="AY1470" s="140"/>
      <c r="AZ1470" s="46"/>
    </row>
    <row r="1471" spans="22:52" x14ac:dyDescent="0.25">
      <c r="V1471" s="140"/>
      <c r="W1471" s="180"/>
      <c r="X1471" s="180"/>
      <c r="Y1471" s="180"/>
      <c r="Z1471" s="180"/>
      <c r="AA1471" s="140"/>
      <c r="AB1471" s="46"/>
      <c r="AD1471" s="140"/>
      <c r="AE1471" s="180"/>
      <c r="AF1471" s="180"/>
      <c r="AG1471" s="180"/>
      <c r="AH1471" s="180"/>
      <c r="AI1471" s="140"/>
      <c r="AJ1471" s="46"/>
      <c r="AL1471" s="140"/>
      <c r="AM1471" s="180"/>
      <c r="AN1471" s="180"/>
      <c r="AO1471" s="180"/>
      <c r="AP1471" s="180"/>
      <c r="AQ1471" s="140"/>
      <c r="AR1471" s="46"/>
      <c r="AT1471" s="140"/>
      <c r="AU1471" s="180"/>
      <c r="AV1471" s="180"/>
      <c r="AW1471" s="180"/>
      <c r="AX1471" s="180"/>
      <c r="AY1471" s="140"/>
      <c r="AZ1471" s="46"/>
    </row>
    <row r="1472" spans="22:52" x14ac:dyDescent="0.25">
      <c r="V1472" s="140"/>
      <c r="W1472" s="180"/>
      <c r="X1472" s="180"/>
      <c r="Y1472" s="180"/>
      <c r="Z1472" s="180"/>
      <c r="AA1472" s="140"/>
      <c r="AB1472" s="46"/>
      <c r="AD1472" s="140"/>
      <c r="AE1472" s="180"/>
      <c r="AF1472" s="180"/>
      <c r="AG1472" s="180"/>
      <c r="AH1472" s="180"/>
      <c r="AI1472" s="140"/>
      <c r="AJ1472" s="46"/>
      <c r="AL1472" s="140"/>
      <c r="AM1472" s="180"/>
      <c r="AN1472" s="180"/>
      <c r="AO1472" s="180"/>
      <c r="AP1472" s="180"/>
      <c r="AQ1472" s="140"/>
      <c r="AR1472" s="46"/>
      <c r="AT1472" s="140"/>
      <c r="AU1472" s="180"/>
      <c r="AV1472" s="180"/>
      <c r="AW1472" s="180"/>
      <c r="AX1472" s="180"/>
      <c r="AY1472" s="140"/>
      <c r="AZ1472" s="46"/>
    </row>
    <row r="1473" spans="22:52" x14ac:dyDescent="0.25">
      <c r="V1473" s="140"/>
      <c r="W1473" s="180"/>
      <c r="X1473" s="180"/>
      <c r="Y1473" s="180"/>
      <c r="Z1473" s="180"/>
      <c r="AA1473" s="140"/>
      <c r="AB1473" s="46"/>
      <c r="AD1473" s="140"/>
      <c r="AE1473" s="180"/>
      <c r="AF1473" s="180"/>
      <c r="AG1473" s="180"/>
      <c r="AH1473" s="180"/>
      <c r="AI1473" s="140"/>
      <c r="AJ1473" s="46"/>
      <c r="AL1473" s="140"/>
      <c r="AM1473" s="180"/>
      <c r="AN1473" s="180"/>
      <c r="AO1473" s="180"/>
      <c r="AP1473" s="180"/>
      <c r="AQ1473" s="140"/>
      <c r="AR1473" s="46"/>
      <c r="AT1473" s="140"/>
      <c r="AU1473" s="180"/>
      <c r="AV1473" s="180"/>
      <c r="AW1473" s="180"/>
      <c r="AX1473" s="180"/>
      <c r="AY1473" s="140"/>
      <c r="AZ1473" s="46"/>
    </row>
    <row r="1474" spans="22:52" x14ac:dyDescent="0.25">
      <c r="V1474" s="140"/>
      <c r="W1474" s="180"/>
      <c r="X1474" s="180"/>
      <c r="Y1474" s="180"/>
      <c r="Z1474" s="180"/>
      <c r="AA1474" s="140"/>
      <c r="AB1474" s="46"/>
      <c r="AD1474" s="140"/>
      <c r="AE1474" s="180"/>
      <c r="AF1474" s="180"/>
      <c r="AG1474" s="180"/>
      <c r="AH1474" s="180"/>
      <c r="AI1474" s="140"/>
      <c r="AJ1474" s="46"/>
      <c r="AL1474" s="140"/>
      <c r="AM1474" s="180"/>
      <c r="AN1474" s="180"/>
      <c r="AO1474" s="180"/>
      <c r="AP1474" s="180"/>
      <c r="AQ1474" s="140"/>
      <c r="AR1474" s="46"/>
      <c r="AT1474" s="140"/>
      <c r="AU1474" s="180"/>
      <c r="AV1474" s="180"/>
      <c r="AW1474" s="180"/>
      <c r="AX1474" s="180"/>
      <c r="AY1474" s="140"/>
      <c r="AZ1474" s="46"/>
    </row>
    <row r="1475" spans="22:52" x14ac:dyDescent="0.25">
      <c r="V1475" s="140"/>
      <c r="W1475" s="180"/>
      <c r="X1475" s="180"/>
      <c r="Y1475" s="180"/>
      <c r="Z1475" s="180"/>
      <c r="AA1475" s="140"/>
      <c r="AB1475" s="46"/>
      <c r="AD1475" s="140"/>
      <c r="AE1475" s="180"/>
      <c r="AF1475" s="180"/>
      <c r="AG1475" s="180"/>
      <c r="AH1475" s="180"/>
      <c r="AI1475" s="140"/>
      <c r="AJ1475" s="46"/>
      <c r="AL1475" s="140"/>
      <c r="AM1475" s="180"/>
      <c r="AN1475" s="180"/>
      <c r="AO1475" s="180"/>
      <c r="AP1475" s="180"/>
      <c r="AQ1475" s="140"/>
      <c r="AR1475" s="46"/>
      <c r="AT1475" s="140"/>
      <c r="AU1475" s="180"/>
      <c r="AV1475" s="180"/>
      <c r="AW1475" s="180"/>
      <c r="AX1475" s="180"/>
      <c r="AY1475" s="140"/>
      <c r="AZ1475" s="46"/>
    </row>
    <row r="1476" spans="22:52" x14ac:dyDescent="0.25">
      <c r="V1476" s="140"/>
      <c r="W1476" s="180"/>
      <c r="X1476" s="180"/>
      <c r="Y1476" s="180"/>
      <c r="Z1476" s="180"/>
      <c r="AA1476" s="140"/>
      <c r="AB1476" s="46"/>
      <c r="AD1476" s="140"/>
      <c r="AE1476" s="180"/>
      <c r="AF1476" s="180"/>
      <c r="AG1476" s="180"/>
      <c r="AH1476" s="180"/>
      <c r="AI1476" s="140"/>
      <c r="AJ1476" s="46"/>
      <c r="AL1476" s="140"/>
      <c r="AM1476" s="180"/>
      <c r="AN1476" s="180"/>
      <c r="AO1476" s="180"/>
      <c r="AP1476" s="180"/>
      <c r="AQ1476" s="140"/>
      <c r="AR1476" s="46"/>
      <c r="AT1476" s="140"/>
      <c r="AU1476" s="180"/>
      <c r="AV1476" s="180"/>
      <c r="AW1476" s="180"/>
      <c r="AX1476" s="180"/>
      <c r="AY1476" s="140"/>
      <c r="AZ1476" s="46"/>
    </row>
    <row r="1477" spans="22:52" x14ac:dyDescent="0.25">
      <c r="V1477" s="140"/>
      <c r="W1477" s="180"/>
      <c r="X1477" s="180"/>
      <c r="Y1477" s="180"/>
      <c r="Z1477" s="180"/>
      <c r="AA1477" s="140"/>
      <c r="AB1477" s="46"/>
      <c r="AD1477" s="140"/>
      <c r="AE1477" s="180"/>
      <c r="AF1477" s="180"/>
      <c r="AG1477" s="180"/>
      <c r="AH1477" s="180"/>
      <c r="AI1477" s="140"/>
      <c r="AJ1477" s="46"/>
      <c r="AL1477" s="140"/>
      <c r="AM1477" s="180"/>
      <c r="AN1477" s="180"/>
      <c r="AO1477" s="180"/>
      <c r="AP1477" s="180"/>
      <c r="AQ1477" s="140"/>
      <c r="AR1477" s="46"/>
      <c r="AT1477" s="140"/>
      <c r="AU1477" s="180"/>
      <c r="AV1477" s="180"/>
      <c r="AW1477" s="180"/>
      <c r="AX1477" s="180"/>
      <c r="AY1477" s="140"/>
      <c r="AZ1477" s="46"/>
    </row>
    <row r="1478" spans="22:52" x14ac:dyDescent="0.25">
      <c r="V1478" s="140"/>
      <c r="W1478" s="180"/>
      <c r="X1478" s="180"/>
      <c r="Y1478" s="180"/>
      <c r="Z1478" s="180"/>
      <c r="AA1478" s="140"/>
      <c r="AB1478" s="46"/>
      <c r="AD1478" s="140"/>
      <c r="AE1478" s="180"/>
      <c r="AF1478" s="180"/>
      <c r="AG1478" s="180"/>
      <c r="AH1478" s="180"/>
      <c r="AI1478" s="140"/>
      <c r="AJ1478" s="46"/>
      <c r="AL1478" s="140"/>
      <c r="AM1478" s="180"/>
      <c r="AN1478" s="180"/>
      <c r="AO1478" s="180"/>
      <c r="AP1478" s="180"/>
      <c r="AQ1478" s="140"/>
      <c r="AR1478" s="46"/>
      <c r="AT1478" s="140"/>
      <c r="AU1478" s="180"/>
      <c r="AV1478" s="180"/>
      <c r="AW1478" s="180"/>
      <c r="AX1478" s="180"/>
      <c r="AY1478" s="140"/>
      <c r="AZ1478" s="46"/>
    </row>
    <row r="1479" spans="22:52" x14ac:dyDescent="0.25">
      <c r="V1479" s="140"/>
      <c r="W1479" s="180"/>
      <c r="X1479" s="180"/>
      <c r="Y1479" s="180"/>
      <c r="Z1479" s="180"/>
      <c r="AA1479" s="140"/>
      <c r="AB1479" s="46"/>
      <c r="AD1479" s="140"/>
      <c r="AE1479" s="180"/>
      <c r="AF1479" s="180"/>
      <c r="AG1479" s="180"/>
      <c r="AH1479" s="180"/>
      <c r="AI1479" s="140"/>
      <c r="AJ1479" s="46"/>
      <c r="AL1479" s="140"/>
      <c r="AM1479" s="180"/>
      <c r="AN1479" s="180"/>
      <c r="AO1479" s="180"/>
      <c r="AP1479" s="180"/>
      <c r="AQ1479" s="140"/>
      <c r="AR1479" s="46"/>
      <c r="AT1479" s="140"/>
      <c r="AU1479" s="180"/>
      <c r="AV1479" s="180"/>
      <c r="AW1479" s="180"/>
      <c r="AX1479" s="180"/>
      <c r="AY1479" s="140"/>
      <c r="AZ1479" s="46"/>
    </row>
    <row r="1480" spans="22:52" x14ac:dyDescent="0.25">
      <c r="V1480" s="140"/>
      <c r="W1480" s="180"/>
      <c r="X1480" s="180"/>
      <c r="Y1480" s="180"/>
      <c r="Z1480" s="180"/>
      <c r="AA1480" s="140"/>
      <c r="AB1480" s="46"/>
      <c r="AD1480" s="140"/>
      <c r="AE1480" s="180"/>
      <c r="AF1480" s="180"/>
      <c r="AG1480" s="180"/>
      <c r="AH1480" s="180"/>
      <c r="AI1480" s="140"/>
      <c r="AJ1480" s="46"/>
      <c r="AL1480" s="140"/>
      <c r="AM1480" s="180"/>
      <c r="AN1480" s="180"/>
      <c r="AO1480" s="180"/>
      <c r="AP1480" s="180"/>
      <c r="AQ1480" s="140"/>
      <c r="AR1480" s="46"/>
      <c r="AT1480" s="140"/>
      <c r="AU1480" s="180"/>
      <c r="AV1480" s="180"/>
      <c r="AW1480" s="180"/>
      <c r="AX1480" s="180"/>
      <c r="AY1480" s="140"/>
      <c r="AZ1480" s="46"/>
    </row>
    <row r="1481" spans="22:52" x14ac:dyDescent="0.25">
      <c r="V1481" s="140"/>
      <c r="W1481" s="180"/>
      <c r="X1481" s="180"/>
      <c r="Y1481" s="180"/>
      <c r="Z1481" s="180"/>
      <c r="AA1481" s="140"/>
      <c r="AB1481" s="46"/>
      <c r="AD1481" s="140"/>
      <c r="AE1481" s="180"/>
      <c r="AF1481" s="180"/>
      <c r="AG1481" s="180"/>
      <c r="AH1481" s="180"/>
      <c r="AI1481" s="140"/>
      <c r="AJ1481" s="46"/>
      <c r="AL1481" s="140"/>
      <c r="AM1481" s="180"/>
      <c r="AN1481" s="180"/>
      <c r="AO1481" s="180"/>
      <c r="AP1481" s="180"/>
      <c r="AQ1481" s="140"/>
      <c r="AR1481" s="46"/>
      <c r="AT1481" s="140"/>
      <c r="AU1481" s="180"/>
      <c r="AV1481" s="180"/>
      <c r="AW1481" s="180"/>
      <c r="AX1481" s="180"/>
      <c r="AY1481" s="140"/>
      <c r="AZ1481" s="46"/>
    </row>
    <row r="1482" spans="22:52" x14ac:dyDescent="0.25">
      <c r="V1482" s="140"/>
      <c r="W1482" s="180"/>
      <c r="X1482" s="180"/>
      <c r="Y1482" s="180"/>
      <c r="Z1482" s="180"/>
      <c r="AA1482" s="140"/>
      <c r="AB1482" s="46"/>
      <c r="AD1482" s="140"/>
      <c r="AE1482" s="180"/>
      <c r="AF1482" s="180"/>
      <c r="AG1482" s="180"/>
      <c r="AH1482" s="180"/>
      <c r="AI1482" s="140"/>
      <c r="AJ1482" s="46"/>
      <c r="AL1482" s="140"/>
      <c r="AM1482" s="180"/>
      <c r="AN1482" s="180"/>
      <c r="AO1482" s="180"/>
      <c r="AP1482" s="180"/>
      <c r="AQ1482" s="140"/>
      <c r="AR1482" s="46"/>
      <c r="AT1482" s="140"/>
      <c r="AU1482" s="180"/>
      <c r="AV1482" s="180"/>
      <c r="AW1482" s="180"/>
      <c r="AX1482" s="180"/>
      <c r="AY1482" s="140"/>
      <c r="AZ1482" s="46"/>
    </row>
    <row r="1483" spans="22:52" x14ac:dyDescent="0.25">
      <c r="V1483" s="140"/>
      <c r="W1483" s="180"/>
      <c r="X1483" s="180"/>
      <c r="Y1483" s="180"/>
      <c r="Z1483" s="180"/>
      <c r="AA1483" s="140"/>
      <c r="AB1483" s="46"/>
      <c r="AD1483" s="140"/>
      <c r="AE1483" s="180"/>
      <c r="AF1483" s="180"/>
      <c r="AG1483" s="180"/>
      <c r="AH1483" s="180"/>
      <c r="AI1483" s="140"/>
      <c r="AJ1483" s="46"/>
      <c r="AL1483" s="140"/>
      <c r="AM1483" s="180"/>
      <c r="AN1483" s="180"/>
      <c r="AO1483" s="180"/>
      <c r="AP1483" s="180"/>
      <c r="AQ1483" s="140"/>
      <c r="AR1483" s="46"/>
      <c r="AT1483" s="140"/>
      <c r="AU1483" s="180"/>
      <c r="AV1483" s="180"/>
      <c r="AW1483" s="180"/>
      <c r="AX1483" s="180"/>
      <c r="AY1483" s="140"/>
      <c r="AZ1483" s="46"/>
    </row>
    <row r="1484" spans="22:52" x14ac:dyDescent="0.25">
      <c r="V1484" s="140"/>
      <c r="W1484" s="180"/>
      <c r="X1484" s="180"/>
      <c r="Y1484" s="180"/>
      <c r="Z1484" s="180"/>
      <c r="AA1484" s="140"/>
      <c r="AB1484" s="46"/>
      <c r="AD1484" s="140"/>
      <c r="AE1484" s="180"/>
      <c r="AF1484" s="180"/>
      <c r="AG1484" s="180"/>
      <c r="AH1484" s="180"/>
      <c r="AI1484" s="140"/>
      <c r="AJ1484" s="46"/>
      <c r="AL1484" s="140"/>
      <c r="AM1484" s="180"/>
      <c r="AN1484" s="180"/>
      <c r="AO1484" s="180"/>
      <c r="AP1484" s="180"/>
      <c r="AQ1484" s="140"/>
      <c r="AR1484" s="46"/>
      <c r="AT1484" s="140"/>
      <c r="AU1484" s="180"/>
      <c r="AV1484" s="180"/>
      <c r="AW1484" s="180"/>
      <c r="AX1484" s="180"/>
      <c r="AY1484" s="140"/>
      <c r="AZ1484" s="46"/>
    </row>
    <row r="1485" spans="22:52" x14ac:dyDescent="0.25">
      <c r="V1485" s="140"/>
      <c r="W1485" s="180"/>
      <c r="X1485" s="180"/>
      <c r="Y1485" s="180"/>
      <c r="Z1485" s="180"/>
      <c r="AA1485" s="140"/>
      <c r="AB1485" s="46"/>
      <c r="AD1485" s="140"/>
      <c r="AE1485" s="180"/>
      <c r="AF1485" s="180"/>
      <c r="AG1485" s="180"/>
      <c r="AH1485" s="180"/>
      <c r="AI1485" s="140"/>
      <c r="AJ1485" s="46"/>
      <c r="AL1485" s="140"/>
      <c r="AM1485" s="180"/>
      <c r="AN1485" s="180"/>
      <c r="AO1485" s="180"/>
      <c r="AP1485" s="180"/>
      <c r="AQ1485" s="140"/>
      <c r="AR1485" s="46"/>
      <c r="AT1485" s="140"/>
      <c r="AU1485" s="180"/>
      <c r="AV1485" s="180"/>
      <c r="AW1485" s="180"/>
      <c r="AX1485" s="180"/>
      <c r="AY1485" s="140"/>
      <c r="AZ1485" s="46"/>
    </row>
    <row r="1486" spans="22:52" x14ac:dyDescent="0.25">
      <c r="V1486" s="140"/>
      <c r="W1486" s="180"/>
      <c r="X1486" s="180"/>
      <c r="Y1486" s="180"/>
      <c r="Z1486" s="180"/>
      <c r="AA1486" s="140"/>
      <c r="AB1486" s="46"/>
      <c r="AD1486" s="140"/>
      <c r="AE1486" s="180"/>
      <c r="AF1486" s="180"/>
      <c r="AG1486" s="180"/>
      <c r="AH1486" s="180"/>
      <c r="AI1486" s="140"/>
      <c r="AJ1486" s="46"/>
      <c r="AL1486" s="140"/>
      <c r="AM1486" s="180"/>
      <c r="AN1486" s="180"/>
      <c r="AO1486" s="180"/>
      <c r="AP1486" s="180"/>
      <c r="AQ1486" s="140"/>
      <c r="AR1486" s="46"/>
      <c r="AT1486" s="140"/>
      <c r="AU1486" s="180"/>
      <c r="AV1486" s="180"/>
      <c r="AW1486" s="180"/>
      <c r="AX1486" s="180"/>
      <c r="AY1486" s="140"/>
      <c r="AZ1486" s="46"/>
    </row>
    <row r="1487" spans="22:52" x14ac:dyDescent="0.25">
      <c r="V1487" s="140"/>
      <c r="W1487" s="180"/>
      <c r="X1487" s="180"/>
      <c r="Y1487" s="180"/>
      <c r="Z1487" s="180"/>
      <c r="AA1487" s="140"/>
      <c r="AB1487" s="46"/>
      <c r="AD1487" s="140"/>
      <c r="AE1487" s="180"/>
      <c r="AF1487" s="180"/>
      <c r="AG1487" s="180"/>
      <c r="AH1487" s="180"/>
      <c r="AI1487" s="140"/>
      <c r="AJ1487" s="46"/>
      <c r="AL1487" s="140"/>
      <c r="AM1487" s="180"/>
      <c r="AN1487" s="180"/>
      <c r="AO1487" s="180"/>
      <c r="AP1487" s="180"/>
      <c r="AQ1487" s="140"/>
      <c r="AR1487" s="46"/>
      <c r="AT1487" s="140"/>
      <c r="AU1487" s="180"/>
      <c r="AV1487" s="180"/>
      <c r="AW1487" s="180"/>
      <c r="AX1487" s="180"/>
      <c r="AY1487" s="140"/>
      <c r="AZ1487" s="46"/>
    </row>
    <row r="1488" spans="22:52" x14ac:dyDescent="0.25">
      <c r="V1488" s="140"/>
      <c r="W1488" s="180"/>
      <c r="X1488" s="180"/>
      <c r="Y1488" s="180"/>
      <c r="Z1488" s="180"/>
      <c r="AA1488" s="140"/>
      <c r="AB1488" s="46"/>
      <c r="AD1488" s="140"/>
      <c r="AE1488" s="180"/>
      <c r="AF1488" s="180"/>
      <c r="AG1488" s="180"/>
      <c r="AH1488" s="180"/>
      <c r="AI1488" s="140"/>
      <c r="AJ1488" s="46"/>
      <c r="AL1488" s="140"/>
      <c r="AM1488" s="180"/>
      <c r="AN1488" s="180"/>
      <c r="AO1488" s="180"/>
      <c r="AP1488" s="180"/>
      <c r="AQ1488" s="140"/>
      <c r="AR1488" s="46"/>
      <c r="AT1488" s="140"/>
      <c r="AU1488" s="180"/>
      <c r="AV1488" s="180"/>
      <c r="AW1488" s="180"/>
      <c r="AX1488" s="180"/>
      <c r="AY1488" s="140"/>
      <c r="AZ1488" s="46"/>
    </row>
    <row r="1489" spans="22:52" x14ac:dyDescent="0.25">
      <c r="V1489" s="140"/>
      <c r="W1489" s="180"/>
      <c r="X1489" s="180"/>
      <c r="Y1489" s="180"/>
      <c r="Z1489" s="180"/>
      <c r="AA1489" s="140"/>
      <c r="AB1489" s="46"/>
      <c r="AD1489" s="140"/>
      <c r="AE1489" s="180"/>
      <c r="AF1489" s="180"/>
      <c r="AG1489" s="180"/>
      <c r="AH1489" s="180"/>
      <c r="AI1489" s="140"/>
      <c r="AJ1489" s="46"/>
      <c r="AL1489" s="140"/>
      <c r="AM1489" s="180"/>
      <c r="AN1489" s="180"/>
      <c r="AO1489" s="180"/>
      <c r="AP1489" s="180"/>
      <c r="AQ1489" s="140"/>
      <c r="AR1489" s="46"/>
      <c r="AT1489" s="140"/>
      <c r="AU1489" s="180"/>
      <c r="AV1489" s="180"/>
      <c r="AW1489" s="180"/>
      <c r="AX1489" s="180"/>
      <c r="AY1489" s="140"/>
      <c r="AZ1489" s="46"/>
    </row>
    <row r="1490" spans="22:52" x14ac:dyDescent="0.25">
      <c r="V1490" s="140"/>
      <c r="W1490" s="180"/>
      <c r="X1490" s="180"/>
      <c r="Y1490" s="180"/>
      <c r="Z1490" s="180"/>
      <c r="AA1490" s="140"/>
      <c r="AB1490" s="46"/>
      <c r="AD1490" s="140"/>
      <c r="AE1490" s="180"/>
      <c r="AF1490" s="180"/>
      <c r="AG1490" s="180"/>
      <c r="AH1490" s="180"/>
      <c r="AI1490" s="140"/>
      <c r="AJ1490" s="46"/>
      <c r="AL1490" s="140"/>
      <c r="AM1490" s="180"/>
      <c r="AN1490" s="180"/>
      <c r="AO1490" s="180"/>
      <c r="AP1490" s="180"/>
      <c r="AQ1490" s="140"/>
      <c r="AR1490" s="46"/>
      <c r="AT1490" s="140"/>
      <c r="AU1490" s="180"/>
      <c r="AV1490" s="180"/>
      <c r="AW1490" s="180"/>
      <c r="AX1490" s="180"/>
      <c r="AY1490" s="140"/>
      <c r="AZ1490" s="46"/>
    </row>
    <row r="1491" spans="22:52" x14ac:dyDescent="0.25">
      <c r="V1491" s="140"/>
      <c r="W1491" s="180"/>
      <c r="X1491" s="180"/>
      <c r="Y1491" s="180"/>
      <c r="Z1491" s="180"/>
      <c r="AA1491" s="140"/>
      <c r="AB1491" s="46"/>
      <c r="AD1491" s="140"/>
      <c r="AE1491" s="180"/>
      <c r="AF1491" s="180"/>
      <c r="AG1491" s="180"/>
      <c r="AH1491" s="180"/>
      <c r="AI1491" s="140"/>
      <c r="AJ1491" s="46"/>
      <c r="AL1491" s="140"/>
      <c r="AM1491" s="180"/>
      <c r="AN1491" s="180"/>
      <c r="AO1491" s="180"/>
      <c r="AP1491" s="180"/>
      <c r="AQ1491" s="140"/>
      <c r="AR1491" s="46"/>
      <c r="AT1491" s="140"/>
      <c r="AU1491" s="180"/>
      <c r="AV1491" s="180"/>
      <c r="AW1491" s="180"/>
      <c r="AX1491" s="180"/>
      <c r="AY1491" s="140"/>
      <c r="AZ1491" s="46"/>
    </row>
    <row r="1492" spans="22:52" x14ac:dyDescent="0.25">
      <c r="V1492" s="140"/>
      <c r="W1492" s="180"/>
      <c r="X1492" s="180"/>
      <c r="Y1492" s="180"/>
      <c r="Z1492" s="180"/>
      <c r="AA1492" s="140"/>
      <c r="AB1492" s="46"/>
      <c r="AD1492" s="140"/>
      <c r="AE1492" s="180"/>
      <c r="AF1492" s="180"/>
      <c r="AG1492" s="180"/>
      <c r="AH1492" s="180"/>
      <c r="AI1492" s="140"/>
      <c r="AJ1492" s="46"/>
      <c r="AL1492" s="140"/>
      <c r="AM1492" s="180"/>
      <c r="AN1492" s="180"/>
      <c r="AO1492" s="180"/>
      <c r="AP1492" s="180"/>
      <c r="AQ1492" s="140"/>
      <c r="AR1492" s="46"/>
      <c r="AT1492" s="140"/>
      <c r="AU1492" s="180"/>
      <c r="AV1492" s="180"/>
      <c r="AW1492" s="180"/>
      <c r="AX1492" s="180"/>
      <c r="AY1492" s="140"/>
      <c r="AZ1492" s="46"/>
    </row>
    <row r="1493" spans="22:52" x14ac:dyDescent="0.25">
      <c r="V1493" s="140"/>
      <c r="W1493" s="180"/>
      <c r="X1493" s="180"/>
      <c r="Y1493" s="180"/>
      <c r="Z1493" s="180"/>
      <c r="AA1493" s="140"/>
      <c r="AB1493" s="46"/>
      <c r="AD1493" s="140"/>
      <c r="AE1493" s="180"/>
      <c r="AF1493" s="180"/>
      <c r="AG1493" s="180"/>
      <c r="AH1493" s="180"/>
      <c r="AI1493" s="140"/>
      <c r="AJ1493" s="46"/>
      <c r="AL1493" s="140"/>
      <c r="AM1493" s="180"/>
      <c r="AN1493" s="180"/>
      <c r="AO1493" s="180"/>
      <c r="AP1493" s="180"/>
      <c r="AQ1493" s="140"/>
      <c r="AR1493" s="46"/>
      <c r="AT1493" s="140"/>
      <c r="AU1493" s="180"/>
      <c r="AV1493" s="180"/>
      <c r="AW1493" s="180"/>
      <c r="AX1493" s="180"/>
      <c r="AY1493" s="140"/>
      <c r="AZ1493" s="46"/>
    </row>
    <row r="1494" spans="22:52" x14ac:dyDescent="0.25">
      <c r="V1494" s="140"/>
      <c r="W1494" s="180"/>
      <c r="X1494" s="180"/>
      <c r="Y1494" s="180"/>
      <c r="Z1494" s="180"/>
      <c r="AA1494" s="140"/>
      <c r="AB1494" s="46"/>
      <c r="AD1494" s="140"/>
      <c r="AE1494" s="180"/>
      <c r="AF1494" s="180"/>
      <c r="AG1494" s="180"/>
      <c r="AH1494" s="180"/>
      <c r="AI1494" s="140"/>
      <c r="AJ1494" s="46"/>
      <c r="AL1494" s="140"/>
      <c r="AM1494" s="180"/>
      <c r="AN1494" s="180"/>
      <c r="AO1494" s="180"/>
      <c r="AP1494" s="180"/>
      <c r="AQ1494" s="140"/>
      <c r="AR1494" s="46"/>
      <c r="AT1494" s="140"/>
      <c r="AU1494" s="180"/>
      <c r="AV1494" s="180"/>
      <c r="AW1494" s="180"/>
      <c r="AX1494" s="180"/>
      <c r="AY1494" s="140"/>
      <c r="AZ1494" s="46"/>
    </row>
    <row r="1495" spans="22:52" x14ac:dyDescent="0.25">
      <c r="V1495" s="140"/>
      <c r="W1495" s="180"/>
      <c r="X1495" s="180"/>
      <c r="Y1495" s="180"/>
      <c r="Z1495" s="180"/>
      <c r="AA1495" s="140"/>
      <c r="AB1495" s="46"/>
      <c r="AD1495" s="140"/>
      <c r="AE1495" s="180"/>
      <c r="AF1495" s="180"/>
      <c r="AG1495" s="180"/>
      <c r="AH1495" s="180"/>
      <c r="AI1495" s="140"/>
      <c r="AJ1495" s="46"/>
      <c r="AL1495" s="140"/>
      <c r="AM1495" s="180"/>
      <c r="AN1495" s="180"/>
      <c r="AO1495" s="180"/>
      <c r="AP1495" s="180"/>
      <c r="AQ1495" s="140"/>
      <c r="AR1495" s="46"/>
      <c r="AT1495" s="140"/>
      <c r="AU1495" s="180"/>
      <c r="AV1495" s="180"/>
      <c r="AW1495" s="180"/>
      <c r="AX1495" s="180"/>
      <c r="AY1495" s="140"/>
      <c r="AZ1495" s="46"/>
    </row>
    <row r="1496" spans="22:52" x14ac:dyDescent="0.25">
      <c r="V1496" s="140"/>
      <c r="W1496" s="180"/>
      <c r="X1496" s="180"/>
      <c r="Y1496" s="180"/>
      <c r="Z1496" s="180"/>
      <c r="AA1496" s="140"/>
      <c r="AB1496" s="46"/>
      <c r="AD1496" s="140"/>
      <c r="AE1496" s="180"/>
      <c r="AF1496" s="180"/>
      <c r="AG1496" s="180"/>
      <c r="AH1496" s="180"/>
      <c r="AI1496" s="140"/>
      <c r="AJ1496" s="46"/>
      <c r="AL1496" s="140"/>
      <c r="AM1496" s="180"/>
      <c r="AN1496" s="180"/>
      <c r="AO1496" s="180"/>
      <c r="AP1496" s="180"/>
      <c r="AQ1496" s="140"/>
      <c r="AR1496" s="46"/>
      <c r="AT1496" s="140"/>
      <c r="AU1496" s="180"/>
      <c r="AV1496" s="180"/>
      <c r="AW1496" s="180"/>
      <c r="AX1496" s="180"/>
      <c r="AY1496" s="140"/>
      <c r="AZ1496" s="46"/>
    </row>
    <row r="1497" spans="22:52" x14ac:dyDescent="0.25">
      <c r="V1497" s="140"/>
      <c r="W1497" s="180"/>
      <c r="X1497" s="180"/>
      <c r="Y1497" s="180"/>
      <c r="Z1497" s="180"/>
      <c r="AA1497" s="140"/>
      <c r="AB1497" s="46"/>
      <c r="AD1497" s="140"/>
      <c r="AE1497" s="180"/>
      <c r="AF1497" s="180"/>
      <c r="AG1497" s="180"/>
      <c r="AH1497" s="180"/>
      <c r="AI1497" s="140"/>
      <c r="AJ1497" s="46"/>
      <c r="AL1497" s="140"/>
      <c r="AM1497" s="180"/>
      <c r="AN1497" s="180"/>
      <c r="AO1497" s="180"/>
      <c r="AP1497" s="180"/>
      <c r="AQ1497" s="140"/>
      <c r="AR1497" s="46"/>
      <c r="AT1497" s="140"/>
      <c r="AU1497" s="180"/>
      <c r="AV1497" s="180"/>
      <c r="AW1497" s="180"/>
      <c r="AX1497" s="180"/>
      <c r="AY1497" s="140"/>
      <c r="AZ1497" s="46"/>
    </row>
    <row r="1498" spans="22:52" x14ac:dyDescent="0.25">
      <c r="V1498" s="140"/>
      <c r="W1498" s="180"/>
      <c r="X1498" s="180"/>
      <c r="Y1498" s="180"/>
      <c r="Z1498" s="180"/>
      <c r="AA1498" s="140"/>
      <c r="AB1498" s="46"/>
      <c r="AD1498" s="140"/>
      <c r="AE1498" s="180"/>
      <c r="AF1498" s="180"/>
      <c r="AG1498" s="180"/>
      <c r="AH1498" s="180"/>
      <c r="AI1498" s="140"/>
      <c r="AJ1498" s="46"/>
      <c r="AL1498" s="140"/>
      <c r="AM1498" s="180"/>
      <c r="AN1498" s="180"/>
      <c r="AO1498" s="180"/>
      <c r="AP1498" s="180"/>
      <c r="AQ1498" s="140"/>
      <c r="AR1498" s="46"/>
      <c r="AT1498" s="140"/>
      <c r="AU1498" s="180"/>
      <c r="AV1498" s="180"/>
      <c r="AW1498" s="180"/>
      <c r="AX1498" s="180"/>
      <c r="AY1498" s="140"/>
      <c r="AZ1498" s="46"/>
    </row>
    <row r="1499" spans="22:52" x14ac:dyDescent="0.25">
      <c r="V1499" s="140"/>
      <c r="W1499" s="180"/>
      <c r="X1499" s="180"/>
      <c r="Y1499" s="180"/>
      <c r="Z1499" s="180"/>
      <c r="AA1499" s="140"/>
      <c r="AB1499" s="46"/>
      <c r="AD1499" s="140"/>
      <c r="AE1499" s="180"/>
      <c r="AF1499" s="180"/>
      <c r="AG1499" s="180"/>
      <c r="AH1499" s="180"/>
      <c r="AI1499" s="140"/>
      <c r="AJ1499" s="46"/>
      <c r="AL1499" s="140"/>
      <c r="AM1499" s="180"/>
      <c r="AN1499" s="180"/>
      <c r="AO1499" s="180"/>
      <c r="AP1499" s="180"/>
      <c r="AQ1499" s="140"/>
      <c r="AR1499" s="46"/>
      <c r="AT1499" s="140"/>
      <c r="AU1499" s="180"/>
      <c r="AV1499" s="180"/>
      <c r="AW1499" s="180"/>
      <c r="AX1499" s="180"/>
      <c r="AY1499" s="140"/>
      <c r="AZ1499" s="46"/>
    </row>
    <row r="1500" spans="22:52" x14ac:dyDescent="0.25">
      <c r="V1500" s="140"/>
      <c r="W1500" s="180"/>
      <c r="X1500" s="180"/>
      <c r="Y1500" s="180"/>
      <c r="Z1500" s="180"/>
      <c r="AA1500" s="140"/>
      <c r="AB1500" s="46"/>
      <c r="AD1500" s="140"/>
      <c r="AE1500" s="180"/>
      <c r="AF1500" s="180"/>
      <c r="AG1500" s="180"/>
      <c r="AH1500" s="180"/>
      <c r="AI1500" s="140"/>
      <c r="AJ1500" s="46"/>
      <c r="AL1500" s="140"/>
      <c r="AM1500" s="180"/>
      <c r="AN1500" s="180"/>
      <c r="AO1500" s="180"/>
      <c r="AP1500" s="180"/>
      <c r="AQ1500" s="140"/>
      <c r="AR1500" s="46"/>
      <c r="AT1500" s="140"/>
      <c r="AU1500" s="180"/>
      <c r="AV1500" s="180"/>
      <c r="AW1500" s="180"/>
      <c r="AX1500" s="180"/>
      <c r="AY1500" s="140"/>
      <c r="AZ1500" s="46"/>
    </row>
    <row r="1501" spans="22:52" x14ac:dyDescent="0.25">
      <c r="V1501" s="140"/>
      <c r="W1501" s="180"/>
      <c r="X1501" s="180"/>
      <c r="Y1501" s="180"/>
      <c r="Z1501" s="180"/>
      <c r="AA1501" s="140"/>
      <c r="AB1501" s="46"/>
      <c r="AD1501" s="140"/>
      <c r="AE1501" s="180"/>
      <c r="AF1501" s="180"/>
      <c r="AG1501" s="180"/>
      <c r="AH1501" s="180"/>
      <c r="AI1501" s="140"/>
      <c r="AJ1501" s="46"/>
      <c r="AL1501" s="140"/>
      <c r="AM1501" s="180"/>
      <c r="AN1501" s="180"/>
      <c r="AO1501" s="180"/>
      <c r="AP1501" s="180"/>
      <c r="AQ1501" s="140"/>
      <c r="AR1501" s="46"/>
      <c r="AT1501" s="140"/>
      <c r="AU1501" s="180"/>
      <c r="AV1501" s="180"/>
      <c r="AW1501" s="180"/>
      <c r="AX1501" s="180"/>
      <c r="AY1501" s="140"/>
      <c r="AZ1501" s="46"/>
    </row>
    <row r="1502" spans="22:52" x14ac:dyDescent="0.25">
      <c r="V1502" s="140"/>
      <c r="W1502" s="180"/>
      <c r="X1502" s="180"/>
      <c r="Y1502" s="180"/>
      <c r="Z1502" s="180"/>
      <c r="AA1502" s="140"/>
      <c r="AB1502" s="46"/>
      <c r="AD1502" s="140"/>
      <c r="AE1502" s="180"/>
      <c r="AF1502" s="180"/>
      <c r="AG1502" s="180"/>
      <c r="AH1502" s="180"/>
      <c r="AI1502" s="140"/>
      <c r="AJ1502" s="46"/>
      <c r="AL1502" s="140"/>
      <c r="AM1502" s="180"/>
      <c r="AN1502" s="180"/>
      <c r="AO1502" s="180"/>
      <c r="AP1502" s="180"/>
      <c r="AQ1502" s="140"/>
      <c r="AR1502" s="46"/>
      <c r="AT1502" s="140"/>
      <c r="AU1502" s="180"/>
      <c r="AV1502" s="180"/>
      <c r="AW1502" s="180"/>
      <c r="AX1502" s="180"/>
      <c r="AY1502" s="140"/>
      <c r="AZ1502" s="46"/>
    </row>
    <row r="1503" spans="22:52" x14ac:dyDescent="0.25">
      <c r="V1503" s="140"/>
      <c r="W1503" s="180"/>
      <c r="X1503" s="180"/>
      <c r="Y1503" s="180"/>
      <c r="Z1503" s="180"/>
      <c r="AA1503" s="140"/>
      <c r="AB1503" s="46"/>
      <c r="AD1503" s="140"/>
      <c r="AE1503" s="180"/>
      <c r="AF1503" s="180"/>
      <c r="AG1503" s="180"/>
      <c r="AH1503" s="180"/>
      <c r="AI1503" s="140"/>
      <c r="AJ1503" s="46"/>
      <c r="AL1503" s="140"/>
      <c r="AM1503" s="180"/>
      <c r="AN1503" s="180"/>
      <c r="AO1503" s="180"/>
      <c r="AP1503" s="180"/>
      <c r="AQ1503" s="140"/>
      <c r="AR1503" s="46"/>
      <c r="AT1503" s="140"/>
      <c r="AU1503" s="180"/>
      <c r="AV1503" s="180"/>
      <c r="AW1503" s="180"/>
      <c r="AX1503" s="180"/>
      <c r="AY1503" s="140"/>
      <c r="AZ1503" s="46"/>
    </row>
    <row r="1504" spans="22:52" x14ac:dyDescent="0.25">
      <c r="V1504" s="140"/>
      <c r="W1504" s="180"/>
      <c r="X1504" s="180"/>
      <c r="Y1504" s="180"/>
      <c r="Z1504" s="180"/>
      <c r="AA1504" s="140"/>
      <c r="AB1504" s="46"/>
      <c r="AD1504" s="140"/>
      <c r="AE1504" s="180"/>
      <c r="AF1504" s="180"/>
      <c r="AG1504" s="180"/>
      <c r="AH1504" s="180"/>
      <c r="AI1504" s="140"/>
      <c r="AJ1504" s="46"/>
      <c r="AL1504" s="140"/>
      <c r="AM1504" s="180"/>
      <c r="AN1504" s="180"/>
      <c r="AO1504" s="180"/>
      <c r="AP1504" s="180"/>
      <c r="AQ1504" s="140"/>
      <c r="AR1504" s="46"/>
      <c r="AT1504" s="140"/>
      <c r="AU1504" s="180"/>
      <c r="AV1504" s="180"/>
      <c r="AW1504" s="180"/>
      <c r="AX1504" s="180"/>
      <c r="AY1504" s="140"/>
      <c r="AZ1504" s="46"/>
    </row>
    <row r="1505" spans="22:52" x14ac:dyDescent="0.25">
      <c r="V1505" s="140"/>
      <c r="W1505" s="180"/>
      <c r="X1505" s="180"/>
      <c r="Y1505" s="180"/>
      <c r="Z1505" s="180"/>
      <c r="AA1505" s="140"/>
      <c r="AB1505" s="46"/>
      <c r="AD1505" s="140"/>
      <c r="AE1505" s="180"/>
      <c r="AF1505" s="180"/>
      <c r="AG1505" s="180"/>
      <c r="AH1505" s="180"/>
      <c r="AI1505" s="140"/>
      <c r="AJ1505" s="46"/>
      <c r="AL1505" s="140"/>
      <c r="AM1505" s="180"/>
      <c r="AN1505" s="180"/>
      <c r="AO1505" s="180"/>
      <c r="AP1505" s="180"/>
      <c r="AQ1505" s="140"/>
      <c r="AR1505" s="46"/>
      <c r="AT1505" s="140"/>
      <c r="AU1505" s="180"/>
      <c r="AV1505" s="180"/>
      <c r="AW1505" s="180"/>
      <c r="AX1505" s="180"/>
      <c r="AY1505" s="140"/>
      <c r="AZ1505" s="46"/>
    </row>
    <row r="1506" spans="22:52" x14ac:dyDescent="0.25">
      <c r="V1506" s="140"/>
      <c r="W1506" s="180"/>
      <c r="X1506" s="180"/>
      <c r="Y1506" s="180"/>
      <c r="Z1506" s="180"/>
      <c r="AA1506" s="140"/>
      <c r="AB1506" s="46"/>
      <c r="AD1506" s="140"/>
      <c r="AE1506" s="180"/>
      <c r="AF1506" s="180"/>
      <c r="AG1506" s="180"/>
      <c r="AH1506" s="180"/>
      <c r="AI1506" s="140"/>
      <c r="AJ1506" s="46"/>
      <c r="AL1506" s="140"/>
      <c r="AM1506" s="180"/>
      <c r="AN1506" s="180"/>
      <c r="AO1506" s="180"/>
      <c r="AP1506" s="180"/>
      <c r="AQ1506" s="140"/>
      <c r="AR1506" s="46"/>
      <c r="AT1506" s="140"/>
      <c r="AU1506" s="180"/>
      <c r="AV1506" s="180"/>
      <c r="AW1506" s="180"/>
      <c r="AX1506" s="180"/>
      <c r="AY1506" s="140"/>
      <c r="AZ1506" s="46"/>
    </row>
    <row r="1507" spans="22:52" x14ac:dyDescent="0.25">
      <c r="V1507" s="140"/>
      <c r="W1507" s="180"/>
      <c r="X1507" s="180"/>
      <c r="Y1507" s="180"/>
      <c r="Z1507" s="180"/>
      <c r="AA1507" s="140"/>
      <c r="AB1507" s="46"/>
      <c r="AD1507" s="140"/>
      <c r="AE1507" s="180"/>
      <c r="AF1507" s="180"/>
      <c r="AG1507" s="180"/>
      <c r="AH1507" s="180"/>
      <c r="AI1507" s="140"/>
      <c r="AJ1507" s="46"/>
      <c r="AL1507" s="140"/>
      <c r="AM1507" s="180"/>
      <c r="AN1507" s="180"/>
      <c r="AO1507" s="180"/>
      <c r="AP1507" s="180"/>
      <c r="AQ1507" s="140"/>
      <c r="AR1507" s="46"/>
      <c r="AT1507" s="140"/>
      <c r="AU1507" s="180"/>
      <c r="AV1507" s="180"/>
      <c r="AW1507" s="180"/>
      <c r="AX1507" s="180"/>
      <c r="AY1507" s="140"/>
      <c r="AZ1507" s="46"/>
    </row>
    <row r="1508" spans="22:52" x14ac:dyDescent="0.25">
      <c r="V1508" s="140"/>
      <c r="W1508" s="180"/>
      <c r="X1508" s="180"/>
      <c r="Y1508" s="180"/>
      <c r="Z1508" s="180"/>
      <c r="AA1508" s="140"/>
      <c r="AB1508" s="46"/>
      <c r="AD1508" s="140"/>
      <c r="AE1508" s="180"/>
      <c r="AF1508" s="180"/>
      <c r="AG1508" s="180"/>
      <c r="AH1508" s="180"/>
      <c r="AI1508" s="140"/>
      <c r="AJ1508" s="46"/>
      <c r="AL1508" s="140"/>
      <c r="AM1508" s="180"/>
      <c r="AN1508" s="180"/>
      <c r="AO1508" s="180"/>
      <c r="AP1508" s="180"/>
      <c r="AQ1508" s="140"/>
      <c r="AR1508" s="46"/>
      <c r="AT1508" s="140"/>
      <c r="AU1508" s="180"/>
      <c r="AV1508" s="180"/>
      <c r="AW1508" s="180"/>
      <c r="AX1508" s="180"/>
      <c r="AY1508" s="140"/>
      <c r="AZ1508" s="46"/>
    </row>
    <row r="1509" spans="22:52" x14ac:dyDescent="0.25">
      <c r="V1509" s="140"/>
      <c r="W1509" s="180"/>
      <c r="X1509" s="180"/>
      <c r="Y1509" s="180"/>
      <c r="Z1509" s="180"/>
      <c r="AA1509" s="140"/>
      <c r="AB1509" s="46"/>
      <c r="AD1509" s="140"/>
      <c r="AE1509" s="180"/>
      <c r="AF1509" s="180"/>
      <c r="AG1509" s="180"/>
      <c r="AH1509" s="180"/>
      <c r="AI1509" s="140"/>
      <c r="AJ1509" s="46"/>
      <c r="AL1509" s="140"/>
      <c r="AM1509" s="180"/>
      <c r="AN1509" s="180"/>
      <c r="AO1509" s="180"/>
      <c r="AP1509" s="180"/>
      <c r="AQ1509" s="140"/>
      <c r="AR1509" s="46"/>
      <c r="AT1509" s="140"/>
      <c r="AU1509" s="180"/>
      <c r="AV1509" s="180"/>
      <c r="AW1509" s="180"/>
      <c r="AX1509" s="180"/>
      <c r="AY1509" s="140"/>
      <c r="AZ1509" s="46"/>
    </row>
    <row r="1510" spans="22:52" x14ac:dyDescent="0.25">
      <c r="V1510" s="140"/>
      <c r="W1510" s="180"/>
      <c r="X1510" s="180"/>
      <c r="Y1510" s="180"/>
      <c r="Z1510" s="180"/>
      <c r="AA1510" s="140"/>
      <c r="AB1510" s="46"/>
      <c r="AD1510" s="140"/>
      <c r="AE1510" s="180"/>
      <c r="AF1510" s="180"/>
      <c r="AG1510" s="180"/>
      <c r="AH1510" s="180"/>
      <c r="AI1510" s="140"/>
      <c r="AJ1510" s="46"/>
      <c r="AL1510" s="140"/>
      <c r="AM1510" s="180"/>
      <c r="AN1510" s="180"/>
      <c r="AO1510" s="180"/>
      <c r="AP1510" s="180"/>
      <c r="AQ1510" s="140"/>
      <c r="AR1510" s="46"/>
      <c r="AT1510" s="140"/>
      <c r="AU1510" s="180"/>
      <c r="AV1510" s="180"/>
      <c r="AW1510" s="180"/>
      <c r="AX1510" s="180"/>
      <c r="AY1510" s="140"/>
      <c r="AZ1510" s="46"/>
    </row>
    <row r="1511" spans="22:52" x14ac:dyDescent="0.25">
      <c r="V1511" s="140"/>
      <c r="W1511" s="180"/>
      <c r="X1511" s="180"/>
      <c r="Y1511" s="180"/>
      <c r="Z1511" s="180"/>
      <c r="AA1511" s="140"/>
      <c r="AB1511" s="46"/>
      <c r="AD1511" s="140"/>
      <c r="AE1511" s="180"/>
      <c r="AF1511" s="180"/>
      <c r="AG1511" s="180"/>
      <c r="AH1511" s="180"/>
      <c r="AI1511" s="140"/>
      <c r="AJ1511" s="46"/>
      <c r="AL1511" s="140"/>
      <c r="AM1511" s="180"/>
      <c r="AN1511" s="180"/>
      <c r="AO1511" s="180"/>
      <c r="AP1511" s="180"/>
      <c r="AQ1511" s="140"/>
      <c r="AR1511" s="46"/>
      <c r="AT1511" s="140"/>
      <c r="AU1511" s="180"/>
      <c r="AV1511" s="180"/>
      <c r="AW1511" s="180"/>
      <c r="AX1511" s="180"/>
      <c r="AY1511" s="140"/>
      <c r="AZ1511" s="46"/>
    </row>
    <row r="1512" spans="22:52" x14ac:dyDescent="0.25">
      <c r="V1512" s="140"/>
      <c r="W1512" s="180"/>
      <c r="X1512" s="180"/>
      <c r="Y1512" s="180"/>
      <c r="Z1512" s="180"/>
      <c r="AA1512" s="140"/>
      <c r="AB1512" s="46"/>
      <c r="AD1512" s="140"/>
      <c r="AE1512" s="180"/>
      <c r="AF1512" s="180"/>
      <c r="AG1512" s="180"/>
      <c r="AH1512" s="180"/>
      <c r="AI1512" s="140"/>
      <c r="AJ1512" s="46"/>
      <c r="AL1512" s="140"/>
      <c r="AM1512" s="180"/>
      <c r="AN1512" s="180"/>
      <c r="AO1512" s="180"/>
      <c r="AP1512" s="180"/>
      <c r="AQ1512" s="140"/>
      <c r="AR1512" s="46"/>
      <c r="AT1512" s="140"/>
      <c r="AU1512" s="180"/>
      <c r="AV1512" s="180"/>
      <c r="AW1512" s="180"/>
      <c r="AX1512" s="180"/>
      <c r="AY1512" s="140"/>
      <c r="AZ1512" s="46"/>
    </row>
    <row r="1513" spans="22:52" x14ac:dyDescent="0.25">
      <c r="V1513" s="140"/>
      <c r="W1513" s="180"/>
      <c r="X1513" s="180"/>
      <c r="Y1513" s="180"/>
      <c r="Z1513" s="180"/>
      <c r="AA1513" s="140"/>
      <c r="AB1513" s="46"/>
      <c r="AD1513" s="140"/>
      <c r="AE1513" s="180"/>
      <c r="AF1513" s="180"/>
      <c r="AG1513" s="180"/>
      <c r="AH1513" s="180"/>
      <c r="AI1513" s="140"/>
      <c r="AJ1513" s="46"/>
      <c r="AL1513" s="140"/>
      <c r="AM1513" s="180"/>
      <c r="AN1513" s="180"/>
      <c r="AO1513" s="180"/>
      <c r="AP1513" s="180"/>
      <c r="AQ1513" s="140"/>
      <c r="AR1513" s="46"/>
      <c r="AT1513" s="140"/>
      <c r="AU1513" s="180"/>
      <c r="AV1513" s="180"/>
      <c r="AW1513" s="180"/>
      <c r="AX1513" s="180"/>
      <c r="AY1513" s="140"/>
      <c r="AZ1513" s="46"/>
    </row>
    <row r="1514" spans="22:52" x14ac:dyDescent="0.25">
      <c r="V1514" s="140"/>
      <c r="W1514" s="180"/>
      <c r="X1514" s="180"/>
      <c r="Y1514" s="180"/>
      <c r="Z1514" s="180"/>
      <c r="AA1514" s="140"/>
      <c r="AB1514" s="46"/>
      <c r="AD1514" s="140"/>
      <c r="AE1514" s="180"/>
      <c r="AF1514" s="180"/>
      <c r="AG1514" s="180"/>
      <c r="AH1514" s="180"/>
      <c r="AI1514" s="140"/>
      <c r="AJ1514" s="46"/>
      <c r="AL1514" s="140"/>
      <c r="AM1514" s="180"/>
      <c r="AN1514" s="180"/>
      <c r="AO1514" s="180"/>
      <c r="AP1514" s="180"/>
      <c r="AQ1514" s="140"/>
      <c r="AR1514" s="46"/>
      <c r="AT1514" s="140"/>
      <c r="AU1514" s="180"/>
      <c r="AV1514" s="180"/>
      <c r="AW1514" s="180"/>
      <c r="AX1514" s="180"/>
      <c r="AY1514" s="140"/>
      <c r="AZ1514" s="46"/>
    </row>
    <row r="1515" spans="22:52" x14ac:dyDescent="0.25">
      <c r="V1515" s="140"/>
      <c r="W1515" s="180"/>
      <c r="X1515" s="180"/>
      <c r="Y1515" s="180"/>
      <c r="Z1515" s="180"/>
      <c r="AA1515" s="140"/>
      <c r="AB1515" s="46"/>
      <c r="AD1515" s="140"/>
      <c r="AE1515" s="180"/>
      <c r="AF1515" s="180"/>
      <c r="AG1515" s="180"/>
      <c r="AH1515" s="180"/>
      <c r="AI1515" s="140"/>
      <c r="AJ1515" s="46"/>
      <c r="AL1515" s="140"/>
      <c r="AM1515" s="180"/>
      <c r="AN1515" s="180"/>
      <c r="AO1515" s="180"/>
      <c r="AP1515" s="180"/>
      <c r="AQ1515" s="140"/>
      <c r="AR1515" s="46"/>
      <c r="AT1515" s="140"/>
      <c r="AU1515" s="180"/>
      <c r="AV1515" s="180"/>
      <c r="AW1515" s="180"/>
      <c r="AX1515" s="180"/>
      <c r="AY1515" s="140"/>
      <c r="AZ1515" s="46"/>
    </row>
    <row r="1516" spans="22:52" x14ac:dyDescent="0.25">
      <c r="V1516" s="140"/>
      <c r="W1516" s="180"/>
      <c r="X1516" s="180"/>
      <c r="Y1516" s="180"/>
      <c r="Z1516" s="180"/>
      <c r="AA1516" s="140"/>
      <c r="AB1516" s="46"/>
      <c r="AD1516" s="140"/>
      <c r="AE1516" s="180"/>
      <c r="AF1516" s="180"/>
      <c r="AG1516" s="180"/>
      <c r="AH1516" s="180"/>
      <c r="AI1516" s="140"/>
      <c r="AJ1516" s="46"/>
      <c r="AL1516" s="140"/>
      <c r="AM1516" s="180"/>
      <c r="AN1516" s="180"/>
      <c r="AO1516" s="180"/>
      <c r="AP1516" s="180"/>
      <c r="AQ1516" s="140"/>
      <c r="AR1516" s="46"/>
      <c r="AT1516" s="140"/>
      <c r="AU1516" s="180"/>
      <c r="AV1516" s="180"/>
      <c r="AW1516" s="180"/>
      <c r="AX1516" s="180"/>
      <c r="AY1516" s="140"/>
      <c r="AZ1516" s="46"/>
    </row>
    <row r="1517" spans="22:52" x14ac:dyDescent="0.25">
      <c r="V1517" s="140"/>
      <c r="W1517" s="180"/>
      <c r="X1517" s="180"/>
      <c r="Y1517" s="180"/>
      <c r="Z1517" s="180"/>
      <c r="AA1517" s="140"/>
      <c r="AB1517" s="46"/>
      <c r="AD1517" s="140"/>
      <c r="AE1517" s="180"/>
      <c r="AF1517" s="180"/>
      <c r="AG1517" s="180"/>
      <c r="AH1517" s="180"/>
      <c r="AI1517" s="140"/>
      <c r="AJ1517" s="46"/>
      <c r="AL1517" s="140"/>
      <c r="AM1517" s="180"/>
      <c r="AN1517" s="180"/>
      <c r="AO1517" s="180"/>
      <c r="AP1517" s="180"/>
      <c r="AQ1517" s="140"/>
      <c r="AR1517" s="46"/>
      <c r="AT1517" s="140"/>
      <c r="AU1517" s="180"/>
      <c r="AV1517" s="180"/>
      <c r="AW1517" s="180"/>
      <c r="AX1517" s="180"/>
      <c r="AY1517" s="140"/>
      <c r="AZ1517" s="46"/>
    </row>
    <row r="1518" spans="22:52" x14ac:dyDescent="0.25">
      <c r="V1518" s="140"/>
      <c r="W1518" s="180"/>
      <c r="X1518" s="180"/>
      <c r="Y1518" s="180"/>
      <c r="Z1518" s="180"/>
      <c r="AA1518" s="140"/>
      <c r="AB1518" s="46"/>
      <c r="AD1518" s="140"/>
      <c r="AE1518" s="180"/>
      <c r="AF1518" s="180"/>
      <c r="AG1518" s="180"/>
      <c r="AH1518" s="180"/>
      <c r="AI1518" s="140"/>
      <c r="AJ1518" s="46"/>
      <c r="AL1518" s="140"/>
      <c r="AM1518" s="180"/>
      <c r="AN1518" s="180"/>
      <c r="AO1518" s="180"/>
      <c r="AP1518" s="180"/>
      <c r="AQ1518" s="140"/>
      <c r="AR1518" s="46"/>
      <c r="AT1518" s="140"/>
      <c r="AU1518" s="180"/>
      <c r="AV1518" s="180"/>
      <c r="AW1518" s="180"/>
      <c r="AX1518" s="180"/>
      <c r="AY1518" s="140"/>
      <c r="AZ1518" s="46"/>
    </row>
    <row r="1519" spans="22:52" x14ac:dyDescent="0.25">
      <c r="V1519" s="140"/>
      <c r="W1519" s="180"/>
      <c r="X1519" s="180"/>
      <c r="Y1519" s="180"/>
      <c r="Z1519" s="180"/>
      <c r="AA1519" s="140"/>
      <c r="AB1519" s="46"/>
      <c r="AD1519" s="140"/>
      <c r="AE1519" s="180"/>
      <c r="AF1519" s="180"/>
      <c r="AG1519" s="180"/>
      <c r="AH1519" s="180"/>
      <c r="AI1519" s="140"/>
      <c r="AJ1519" s="46"/>
      <c r="AL1519" s="140"/>
      <c r="AM1519" s="180"/>
      <c r="AN1519" s="180"/>
      <c r="AO1519" s="180"/>
      <c r="AP1519" s="180"/>
      <c r="AQ1519" s="140"/>
      <c r="AR1519" s="46"/>
      <c r="AT1519" s="140"/>
      <c r="AU1519" s="180"/>
      <c r="AV1519" s="180"/>
      <c r="AW1519" s="180"/>
      <c r="AX1519" s="180"/>
      <c r="AY1519" s="140"/>
      <c r="AZ1519" s="46"/>
    </row>
    <row r="1520" spans="22:52" x14ac:dyDescent="0.25">
      <c r="V1520" s="140"/>
      <c r="W1520" s="180"/>
      <c r="X1520" s="180"/>
      <c r="Y1520" s="180"/>
      <c r="Z1520" s="180"/>
      <c r="AA1520" s="140"/>
      <c r="AB1520" s="46"/>
      <c r="AD1520" s="140"/>
      <c r="AE1520" s="180"/>
      <c r="AF1520" s="180"/>
      <c r="AG1520" s="180"/>
      <c r="AH1520" s="180"/>
      <c r="AI1520" s="140"/>
      <c r="AJ1520" s="46"/>
      <c r="AL1520" s="140"/>
      <c r="AM1520" s="180"/>
      <c r="AN1520" s="180"/>
      <c r="AO1520" s="180"/>
      <c r="AP1520" s="180"/>
      <c r="AQ1520" s="140"/>
      <c r="AR1520" s="46"/>
      <c r="AT1520" s="140"/>
      <c r="AU1520" s="180"/>
      <c r="AV1520" s="180"/>
      <c r="AW1520" s="180"/>
      <c r="AX1520" s="180"/>
      <c r="AY1520" s="140"/>
      <c r="AZ1520" s="46"/>
    </row>
    <row r="1521" spans="22:52" x14ac:dyDescent="0.25">
      <c r="V1521" s="140"/>
      <c r="W1521" s="180"/>
      <c r="X1521" s="180"/>
      <c r="Y1521" s="180"/>
      <c r="Z1521" s="180"/>
      <c r="AA1521" s="140"/>
      <c r="AB1521" s="46"/>
      <c r="AD1521" s="140"/>
      <c r="AE1521" s="180"/>
      <c r="AF1521" s="180"/>
      <c r="AG1521" s="180"/>
      <c r="AH1521" s="180"/>
      <c r="AI1521" s="140"/>
      <c r="AJ1521" s="46"/>
      <c r="AL1521" s="140"/>
      <c r="AM1521" s="180"/>
      <c r="AN1521" s="180"/>
      <c r="AO1521" s="180"/>
      <c r="AP1521" s="180"/>
      <c r="AQ1521" s="140"/>
      <c r="AR1521" s="46"/>
      <c r="AT1521" s="140"/>
      <c r="AU1521" s="180"/>
      <c r="AV1521" s="180"/>
      <c r="AW1521" s="180"/>
      <c r="AX1521" s="180"/>
      <c r="AY1521" s="140"/>
      <c r="AZ1521" s="46"/>
    </row>
    <row r="1522" spans="22:52" x14ac:dyDescent="0.25">
      <c r="V1522" s="140"/>
      <c r="W1522" s="180"/>
      <c r="X1522" s="180"/>
      <c r="Y1522" s="180"/>
      <c r="Z1522" s="180"/>
      <c r="AA1522" s="140"/>
      <c r="AB1522" s="46"/>
      <c r="AD1522" s="140"/>
      <c r="AE1522" s="180"/>
      <c r="AF1522" s="180"/>
      <c r="AG1522" s="180"/>
      <c r="AH1522" s="180"/>
      <c r="AI1522" s="140"/>
      <c r="AJ1522" s="46"/>
      <c r="AL1522" s="140"/>
      <c r="AM1522" s="180"/>
      <c r="AN1522" s="180"/>
      <c r="AO1522" s="180"/>
      <c r="AP1522" s="180"/>
      <c r="AQ1522" s="140"/>
      <c r="AR1522" s="46"/>
      <c r="AT1522" s="140"/>
      <c r="AU1522" s="180"/>
      <c r="AV1522" s="180"/>
      <c r="AW1522" s="180"/>
      <c r="AX1522" s="180"/>
      <c r="AY1522" s="140"/>
      <c r="AZ1522" s="46"/>
    </row>
    <row r="1523" spans="22:52" x14ac:dyDescent="0.25">
      <c r="V1523" s="140"/>
      <c r="W1523" s="180"/>
      <c r="X1523" s="180"/>
      <c r="Y1523" s="180"/>
      <c r="Z1523" s="180"/>
      <c r="AA1523" s="140"/>
      <c r="AB1523" s="46"/>
      <c r="AD1523" s="140"/>
      <c r="AE1523" s="180"/>
      <c r="AF1523" s="180"/>
      <c r="AG1523" s="180"/>
      <c r="AH1523" s="180"/>
      <c r="AI1523" s="140"/>
      <c r="AJ1523" s="46"/>
      <c r="AL1523" s="140"/>
      <c r="AM1523" s="180"/>
      <c r="AN1523" s="180"/>
      <c r="AO1523" s="180"/>
      <c r="AP1523" s="180"/>
      <c r="AQ1523" s="140"/>
      <c r="AR1523" s="46"/>
      <c r="AT1523" s="140"/>
      <c r="AU1523" s="180"/>
      <c r="AV1523" s="180"/>
      <c r="AW1523" s="180"/>
      <c r="AX1523" s="180"/>
      <c r="AY1523" s="140"/>
      <c r="AZ1523" s="46"/>
    </row>
    <row r="1524" spans="22:52" x14ac:dyDescent="0.25">
      <c r="V1524" s="140"/>
      <c r="W1524" s="180"/>
      <c r="X1524" s="180"/>
      <c r="Y1524" s="180"/>
      <c r="Z1524" s="180"/>
      <c r="AA1524" s="140"/>
      <c r="AB1524" s="46"/>
      <c r="AD1524" s="140"/>
      <c r="AE1524" s="180"/>
      <c r="AF1524" s="180"/>
      <c r="AG1524" s="180"/>
      <c r="AH1524" s="180"/>
      <c r="AI1524" s="140"/>
      <c r="AJ1524" s="46"/>
      <c r="AL1524" s="140"/>
      <c r="AM1524" s="180"/>
      <c r="AN1524" s="180"/>
      <c r="AO1524" s="180"/>
      <c r="AP1524" s="180"/>
      <c r="AQ1524" s="140"/>
      <c r="AR1524" s="46"/>
      <c r="AT1524" s="140"/>
      <c r="AU1524" s="180"/>
      <c r="AV1524" s="180"/>
      <c r="AW1524" s="180"/>
      <c r="AX1524" s="180"/>
      <c r="AY1524" s="140"/>
      <c r="AZ1524" s="46"/>
    </row>
    <row r="1525" spans="22:52" x14ac:dyDescent="0.25">
      <c r="V1525" s="140"/>
      <c r="W1525" s="180"/>
      <c r="X1525" s="180"/>
      <c r="Y1525" s="180"/>
      <c r="Z1525" s="180"/>
      <c r="AA1525" s="140"/>
      <c r="AB1525" s="46"/>
      <c r="AD1525" s="140"/>
      <c r="AE1525" s="180"/>
      <c r="AF1525" s="180"/>
      <c r="AG1525" s="180"/>
      <c r="AH1525" s="180"/>
      <c r="AI1525" s="140"/>
      <c r="AJ1525" s="46"/>
      <c r="AL1525" s="140"/>
      <c r="AM1525" s="180"/>
      <c r="AN1525" s="180"/>
      <c r="AO1525" s="180"/>
      <c r="AP1525" s="180"/>
      <c r="AQ1525" s="140"/>
      <c r="AR1525" s="46"/>
      <c r="AT1525" s="140"/>
      <c r="AU1525" s="180"/>
      <c r="AV1525" s="180"/>
      <c r="AW1525" s="180"/>
      <c r="AX1525" s="180"/>
      <c r="AY1525" s="140"/>
      <c r="AZ1525" s="46"/>
    </row>
    <row r="1526" spans="22:52" x14ac:dyDescent="0.25">
      <c r="V1526" s="140"/>
      <c r="W1526" s="180"/>
      <c r="X1526" s="180"/>
      <c r="Y1526" s="180"/>
      <c r="Z1526" s="180"/>
      <c r="AA1526" s="140"/>
      <c r="AB1526" s="46"/>
      <c r="AD1526" s="140"/>
      <c r="AE1526" s="180"/>
      <c r="AF1526" s="180"/>
      <c r="AG1526" s="180"/>
      <c r="AH1526" s="180"/>
      <c r="AI1526" s="140"/>
      <c r="AJ1526" s="46"/>
      <c r="AL1526" s="140"/>
      <c r="AM1526" s="180"/>
      <c r="AN1526" s="180"/>
      <c r="AO1526" s="180"/>
      <c r="AP1526" s="180"/>
      <c r="AQ1526" s="140"/>
      <c r="AR1526" s="46"/>
      <c r="AT1526" s="140"/>
      <c r="AU1526" s="180"/>
      <c r="AV1526" s="180"/>
      <c r="AW1526" s="180"/>
      <c r="AX1526" s="180"/>
      <c r="AY1526" s="140"/>
      <c r="AZ1526" s="46"/>
    </row>
    <row r="1527" spans="22:52" x14ac:dyDescent="0.25">
      <c r="V1527" s="140"/>
      <c r="W1527" s="180"/>
      <c r="X1527" s="180"/>
      <c r="Y1527" s="180"/>
      <c r="Z1527" s="180"/>
      <c r="AA1527" s="140"/>
      <c r="AB1527" s="46"/>
      <c r="AD1527" s="140"/>
      <c r="AE1527" s="180"/>
      <c r="AF1527" s="180"/>
      <c r="AG1527" s="180"/>
      <c r="AH1527" s="180"/>
      <c r="AI1527" s="140"/>
      <c r="AJ1527" s="46"/>
      <c r="AL1527" s="140"/>
      <c r="AM1527" s="180"/>
      <c r="AN1527" s="180"/>
      <c r="AO1527" s="180"/>
      <c r="AP1527" s="180"/>
      <c r="AQ1527" s="140"/>
      <c r="AR1527" s="46"/>
      <c r="AT1527" s="140"/>
      <c r="AU1527" s="180"/>
      <c r="AV1527" s="180"/>
      <c r="AW1527" s="180"/>
      <c r="AX1527" s="180"/>
      <c r="AY1527" s="140"/>
      <c r="AZ1527" s="46"/>
    </row>
    <row r="1528" spans="22:52" x14ac:dyDescent="0.25">
      <c r="V1528" s="140"/>
      <c r="W1528" s="180"/>
      <c r="X1528" s="180"/>
      <c r="Y1528" s="180"/>
      <c r="Z1528" s="180"/>
      <c r="AA1528" s="140"/>
      <c r="AB1528" s="46"/>
      <c r="AD1528" s="140"/>
      <c r="AE1528" s="180"/>
      <c r="AF1528" s="180"/>
      <c r="AG1528" s="180"/>
      <c r="AH1528" s="180"/>
      <c r="AI1528" s="140"/>
      <c r="AJ1528" s="46"/>
      <c r="AL1528" s="140"/>
      <c r="AM1528" s="180"/>
      <c r="AN1528" s="180"/>
      <c r="AO1528" s="180"/>
      <c r="AP1528" s="180"/>
      <c r="AQ1528" s="140"/>
      <c r="AR1528" s="46"/>
      <c r="AT1528" s="140"/>
      <c r="AU1528" s="180"/>
      <c r="AV1528" s="180"/>
      <c r="AW1528" s="180"/>
      <c r="AX1528" s="180"/>
      <c r="AY1528" s="140"/>
      <c r="AZ1528" s="46"/>
    </row>
    <row r="1529" spans="22:52" x14ac:dyDescent="0.25">
      <c r="V1529" s="140"/>
      <c r="W1529" s="180"/>
      <c r="X1529" s="180"/>
      <c r="Y1529" s="180"/>
      <c r="Z1529" s="180"/>
      <c r="AA1529" s="140"/>
      <c r="AB1529" s="46"/>
      <c r="AD1529" s="140"/>
      <c r="AE1529" s="180"/>
      <c r="AF1529" s="180"/>
      <c r="AG1529" s="180"/>
      <c r="AH1529" s="180"/>
      <c r="AI1529" s="140"/>
      <c r="AJ1529" s="46"/>
      <c r="AL1529" s="140"/>
      <c r="AM1529" s="180"/>
      <c r="AN1529" s="180"/>
      <c r="AO1529" s="180"/>
      <c r="AP1529" s="180"/>
      <c r="AQ1529" s="140"/>
      <c r="AR1529" s="46"/>
      <c r="AT1529" s="140"/>
      <c r="AU1529" s="180"/>
      <c r="AV1529" s="180"/>
      <c r="AW1529" s="180"/>
      <c r="AX1529" s="180"/>
      <c r="AY1529" s="140"/>
      <c r="AZ1529" s="46"/>
    </row>
    <row r="1530" spans="22:52" x14ac:dyDescent="0.25">
      <c r="V1530" s="140"/>
      <c r="W1530" s="180"/>
      <c r="X1530" s="180"/>
      <c r="Y1530" s="180"/>
      <c r="Z1530" s="180"/>
      <c r="AA1530" s="140"/>
      <c r="AB1530" s="46"/>
      <c r="AD1530" s="140"/>
      <c r="AE1530" s="180"/>
      <c r="AF1530" s="180"/>
      <c r="AG1530" s="180"/>
      <c r="AH1530" s="180"/>
      <c r="AI1530" s="140"/>
      <c r="AJ1530" s="46"/>
      <c r="AL1530" s="140"/>
      <c r="AM1530" s="180"/>
      <c r="AN1530" s="180"/>
      <c r="AO1530" s="180"/>
      <c r="AP1530" s="180"/>
      <c r="AQ1530" s="140"/>
      <c r="AR1530" s="46"/>
      <c r="AT1530" s="140"/>
      <c r="AU1530" s="180"/>
      <c r="AV1530" s="180"/>
      <c r="AW1530" s="180"/>
      <c r="AX1530" s="180"/>
      <c r="AY1530" s="140"/>
      <c r="AZ1530" s="46"/>
    </row>
    <row r="1531" spans="22:52" x14ac:dyDescent="0.25">
      <c r="V1531" s="140"/>
      <c r="W1531" s="180"/>
      <c r="X1531" s="180"/>
      <c r="Y1531" s="180"/>
      <c r="Z1531" s="180"/>
      <c r="AA1531" s="140"/>
      <c r="AB1531" s="46"/>
      <c r="AD1531" s="140"/>
      <c r="AE1531" s="180"/>
      <c r="AF1531" s="180"/>
      <c r="AG1531" s="180"/>
      <c r="AH1531" s="180"/>
      <c r="AI1531" s="140"/>
      <c r="AJ1531" s="46"/>
      <c r="AL1531" s="140"/>
      <c r="AM1531" s="180"/>
      <c r="AN1531" s="180"/>
      <c r="AO1531" s="180"/>
      <c r="AP1531" s="180"/>
      <c r="AQ1531" s="140"/>
      <c r="AR1531" s="46"/>
      <c r="AT1531" s="140"/>
      <c r="AU1531" s="180"/>
      <c r="AV1531" s="180"/>
      <c r="AW1531" s="180"/>
      <c r="AX1531" s="180"/>
      <c r="AY1531" s="140"/>
      <c r="AZ1531" s="46"/>
    </row>
    <row r="1532" spans="22:52" x14ac:dyDescent="0.25">
      <c r="V1532" s="140"/>
      <c r="W1532" s="180"/>
      <c r="X1532" s="180"/>
      <c r="Y1532" s="180"/>
      <c r="Z1532" s="180"/>
      <c r="AA1532" s="140"/>
      <c r="AB1532" s="46"/>
      <c r="AD1532" s="140"/>
      <c r="AE1532" s="180"/>
      <c r="AF1532" s="180"/>
      <c r="AG1532" s="180"/>
      <c r="AH1532" s="180"/>
      <c r="AI1532" s="140"/>
      <c r="AJ1532" s="46"/>
      <c r="AL1532" s="140"/>
      <c r="AM1532" s="180"/>
      <c r="AN1532" s="180"/>
      <c r="AO1532" s="180"/>
      <c r="AP1532" s="180"/>
      <c r="AQ1532" s="140"/>
      <c r="AR1532" s="46"/>
      <c r="AT1532" s="140"/>
      <c r="AU1532" s="180"/>
      <c r="AV1532" s="180"/>
      <c r="AW1532" s="180"/>
      <c r="AX1532" s="180"/>
      <c r="AY1532" s="140"/>
      <c r="AZ1532" s="46"/>
    </row>
    <row r="1533" spans="22:52" x14ac:dyDescent="0.25">
      <c r="V1533" s="140"/>
      <c r="W1533" s="180"/>
      <c r="X1533" s="180"/>
      <c r="Y1533" s="180"/>
      <c r="Z1533" s="180"/>
      <c r="AA1533" s="140"/>
      <c r="AB1533" s="46"/>
      <c r="AD1533" s="140"/>
      <c r="AE1533" s="180"/>
      <c r="AF1533" s="180"/>
      <c r="AG1533" s="180"/>
      <c r="AH1533" s="180"/>
      <c r="AI1533" s="140"/>
      <c r="AJ1533" s="46"/>
      <c r="AL1533" s="140"/>
      <c r="AM1533" s="180"/>
      <c r="AN1533" s="180"/>
      <c r="AO1533" s="180"/>
      <c r="AP1533" s="180"/>
      <c r="AQ1533" s="140"/>
      <c r="AR1533" s="46"/>
      <c r="AT1533" s="140"/>
      <c r="AU1533" s="180"/>
      <c r="AV1533" s="180"/>
      <c r="AW1533" s="180"/>
      <c r="AX1533" s="180"/>
      <c r="AY1533" s="140"/>
      <c r="AZ1533" s="46"/>
    </row>
    <row r="1534" spans="22:52" x14ac:dyDescent="0.25">
      <c r="V1534" s="140"/>
      <c r="W1534" s="180"/>
      <c r="X1534" s="180"/>
      <c r="Y1534" s="180"/>
      <c r="Z1534" s="180"/>
      <c r="AA1534" s="140"/>
      <c r="AB1534" s="46"/>
      <c r="AD1534" s="140"/>
      <c r="AE1534" s="180"/>
      <c r="AF1534" s="180"/>
      <c r="AG1534" s="180"/>
      <c r="AH1534" s="180"/>
      <c r="AI1534" s="140"/>
      <c r="AJ1534" s="46"/>
      <c r="AL1534" s="140"/>
      <c r="AM1534" s="180"/>
      <c r="AN1534" s="180"/>
      <c r="AO1534" s="180"/>
      <c r="AP1534" s="180"/>
      <c r="AQ1534" s="140"/>
      <c r="AR1534" s="46"/>
      <c r="AT1534" s="140"/>
      <c r="AU1534" s="180"/>
      <c r="AV1534" s="180"/>
      <c r="AW1534" s="180"/>
      <c r="AX1534" s="180"/>
      <c r="AY1534" s="140"/>
      <c r="AZ1534" s="46"/>
    </row>
    <row r="1535" spans="22:52" x14ac:dyDescent="0.25">
      <c r="V1535" s="140"/>
      <c r="W1535" s="180"/>
      <c r="X1535" s="180"/>
      <c r="Y1535" s="180"/>
      <c r="Z1535" s="180"/>
      <c r="AA1535" s="140"/>
      <c r="AB1535" s="46"/>
      <c r="AD1535" s="140"/>
      <c r="AE1535" s="180"/>
      <c r="AF1535" s="180"/>
      <c r="AG1535" s="180"/>
      <c r="AH1535" s="180"/>
      <c r="AI1535" s="140"/>
      <c r="AJ1535" s="46"/>
      <c r="AL1535" s="140"/>
      <c r="AM1535" s="180"/>
      <c r="AN1535" s="180"/>
      <c r="AO1535" s="180"/>
      <c r="AP1535" s="180"/>
      <c r="AQ1535" s="140"/>
      <c r="AR1535" s="46"/>
      <c r="AT1535" s="140"/>
      <c r="AU1535" s="180"/>
      <c r="AV1535" s="180"/>
      <c r="AW1535" s="180"/>
      <c r="AX1535" s="180"/>
      <c r="AY1535" s="140"/>
      <c r="AZ1535" s="46"/>
    </row>
    <row r="1536" spans="22:52" x14ac:dyDescent="0.25">
      <c r="V1536" s="140"/>
      <c r="W1536" s="180"/>
      <c r="X1536" s="180"/>
      <c r="Y1536" s="180"/>
      <c r="Z1536" s="180"/>
      <c r="AA1536" s="140"/>
      <c r="AB1536" s="46"/>
      <c r="AD1536" s="140"/>
      <c r="AE1536" s="180"/>
      <c r="AF1536" s="180"/>
      <c r="AG1536" s="180"/>
      <c r="AH1536" s="180"/>
      <c r="AI1536" s="140"/>
      <c r="AJ1536" s="46"/>
      <c r="AL1536" s="140"/>
      <c r="AM1536" s="180"/>
      <c r="AN1536" s="180"/>
      <c r="AO1536" s="180"/>
      <c r="AP1536" s="180"/>
      <c r="AQ1536" s="140"/>
      <c r="AR1536" s="46"/>
      <c r="AT1536" s="140"/>
      <c r="AU1536" s="180"/>
      <c r="AV1536" s="180"/>
      <c r="AW1536" s="180"/>
      <c r="AX1536" s="180"/>
      <c r="AY1536" s="140"/>
      <c r="AZ1536" s="46"/>
    </row>
    <row r="1537" spans="22:52" x14ac:dyDescent="0.25">
      <c r="V1537" s="140"/>
      <c r="W1537" s="180"/>
      <c r="X1537" s="180"/>
      <c r="Y1537" s="180"/>
      <c r="Z1537" s="180"/>
      <c r="AA1537" s="140"/>
      <c r="AB1537" s="46"/>
      <c r="AD1537" s="140"/>
      <c r="AE1537" s="180"/>
      <c r="AF1537" s="180"/>
      <c r="AG1537" s="180"/>
      <c r="AH1537" s="180"/>
      <c r="AI1537" s="140"/>
      <c r="AJ1537" s="46"/>
      <c r="AL1537" s="140"/>
      <c r="AM1537" s="180"/>
      <c r="AN1537" s="180"/>
      <c r="AO1537" s="180"/>
      <c r="AP1537" s="180"/>
      <c r="AQ1537" s="140"/>
      <c r="AR1537" s="46"/>
      <c r="AT1537" s="140"/>
      <c r="AU1537" s="180"/>
      <c r="AV1537" s="180"/>
      <c r="AW1537" s="180"/>
      <c r="AX1537" s="180"/>
      <c r="AY1537" s="140"/>
      <c r="AZ1537" s="46"/>
    </row>
    <row r="1538" spans="22:52" x14ac:dyDescent="0.25">
      <c r="V1538" s="140"/>
      <c r="W1538" s="180"/>
      <c r="X1538" s="180"/>
      <c r="Y1538" s="180"/>
      <c r="Z1538" s="180"/>
      <c r="AA1538" s="140"/>
      <c r="AB1538" s="46"/>
      <c r="AD1538" s="140"/>
      <c r="AE1538" s="180"/>
      <c r="AF1538" s="180"/>
      <c r="AG1538" s="180"/>
      <c r="AH1538" s="180"/>
      <c r="AI1538" s="140"/>
      <c r="AJ1538" s="46"/>
      <c r="AL1538" s="140"/>
      <c r="AM1538" s="180"/>
      <c r="AN1538" s="180"/>
      <c r="AO1538" s="180"/>
      <c r="AP1538" s="180"/>
      <c r="AQ1538" s="140"/>
      <c r="AR1538" s="46"/>
      <c r="AT1538" s="140"/>
      <c r="AU1538" s="180"/>
      <c r="AV1538" s="180"/>
      <c r="AW1538" s="180"/>
      <c r="AX1538" s="180"/>
      <c r="AY1538" s="140"/>
      <c r="AZ1538" s="46"/>
    </row>
    <row r="1539" spans="22:52" x14ac:dyDescent="0.25">
      <c r="V1539" s="140"/>
      <c r="W1539" s="180"/>
      <c r="X1539" s="180"/>
      <c r="Y1539" s="180"/>
      <c r="Z1539" s="180"/>
      <c r="AA1539" s="140"/>
      <c r="AB1539" s="46"/>
      <c r="AD1539" s="140"/>
      <c r="AE1539" s="180"/>
      <c r="AF1539" s="180"/>
      <c r="AG1539" s="180"/>
      <c r="AH1539" s="180"/>
      <c r="AI1539" s="140"/>
      <c r="AJ1539" s="46"/>
      <c r="AL1539" s="140"/>
      <c r="AM1539" s="180"/>
      <c r="AN1539" s="180"/>
      <c r="AO1539" s="180"/>
      <c r="AP1539" s="180"/>
      <c r="AQ1539" s="140"/>
      <c r="AR1539" s="46"/>
      <c r="AT1539" s="140"/>
      <c r="AU1539" s="180"/>
      <c r="AV1539" s="180"/>
      <c r="AW1539" s="180"/>
      <c r="AX1539" s="180"/>
      <c r="AY1539" s="140"/>
      <c r="AZ1539" s="46"/>
    </row>
    <row r="1540" spans="22:52" x14ac:dyDescent="0.25">
      <c r="V1540" s="140"/>
      <c r="W1540" s="180"/>
      <c r="X1540" s="180"/>
      <c r="Y1540" s="180"/>
      <c r="Z1540" s="180"/>
      <c r="AA1540" s="140"/>
      <c r="AB1540" s="46"/>
      <c r="AD1540" s="140"/>
      <c r="AE1540" s="180"/>
      <c r="AF1540" s="180"/>
      <c r="AG1540" s="180"/>
      <c r="AH1540" s="180"/>
      <c r="AI1540" s="140"/>
      <c r="AJ1540" s="46"/>
      <c r="AL1540" s="140"/>
      <c r="AM1540" s="180"/>
      <c r="AN1540" s="180"/>
      <c r="AO1540" s="180"/>
      <c r="AP1540" s="180"/>
      <c r="AQ1540" s="140"/>
      <c r="AR1540" s="46"/>
      <c r="AT1540" s="140"/>
      <c r="AU1540" s="180"/>
      <c r="AV1540" s="180"/>
      <c r="AW1540" s="180"/>
      <c r="AX1540" s="180"/>
      <c r="AY1540" s="140"/>
      <c r="AZ1540" s="46"/>
    </row>
    <row r="1541" spans="22:52" x14ac:dyDescent="0.25">
      <c r="V1541" s="140"/>
      <c r="W1541" s="180"/>
      <c r="X1541" s="180"/>
      <c r="Y1541" s="180"/>
      <c r="Z1541" s="180"/>
      <c r="AA1541" s="140"/>
      <c r="AB1541" s="46"/>
      <c r="AD1541" s="140"/>
      <c r="AE1541" s="180"/>
      <c r="AF1541" s="180"/>
      <c r="AG1541" s="180"/>
      <c r="AH1541" s="180"/>
      <c r="AI1541" s="140"/>
      <c r="AJ1541" s="46"/>
      <c r="AL1541" s="140"/>
      <c r="AM1541" s="180"/>
      <c r="AN1541" s="180"/>
      <c r="AO1541" s="180"/>
      <c r="AP1541" s="180"/>
      <c r="AQ1541" s="140"/>
      <c r="AR1541" s="46"/>
      <c r="AT1541" s="140"/>
      <c r="AU1541" s="180"/>
      <c r="AV1541" s="180"/>
      <c r="AW1541" s="180"/>
      <c r="AX1541" s="180"/>
      <c r="AY1541" s="140"/>
      <c r="AZ1541" s="46"/>
    </row>
    <row r="1542" spans="22:52" x14ac:dyDescent="0.25">
      <c r="V1542" s="140"/>
      <c r="W1542" s="180"/>
      <c r="X1542" s="180"/>
      <c r="Y1542" s="180"/>
      <c r="Z1542" s="180"/>
      <c r="AA1542" s="140"/>
      <c r="AB1542" s="46"/>
      <c r="AD1542" s="140"/>
      <c r="AE1542" s="180"/>
      <c r="AF1542" s="180"/>
      <c r="AG1542" s="180"/>
      <c r="AH1542" s="180"/>
      <c r="AI1542" s="140"/>
      <c r="AJ1542" s="46"/>
      <c r="AL1542" s="140"/>
      <c r="AM1542" s="180"/>
      <c r="AN1542" s="180"/>
      <c r="AO1542" s="180"/>
      <c r="AP1542" s="180"/>
      <c r="AQ1542" s="140"/>
      <c r="AR1542" s="46"/>
      <c r="AT1542" s="140"/>
      <c r="AU1542" s="180"/>
      <c r="AV1542" s="180"/>
      <c r="AW1542" s="180"/>
      <c r="AX1542" s="180"/>
      <c r="AY1542" s="140"/>
      <c r="AZ1542" s="46"/>
    </row>
    <row r="1543" spans="22:52" x14ac:dyDescent="0.25">
      <c r="V1543" s="140"/>
      <c r="W1543" s="180"/>
      <c r="X1543" s="180"/>
      <c r="Y1543" s="180"/>
      <c r="Z1543" s="180"/>
      <c r="AA1543" s="140"/>
      <c r="AB1543" s="46"/>
      <c r="AD1543" s="140"/>
      <c r="AE1543" s="180"/>
      <c r="AF1543" s="180"/>
      <c r="AG1543" s="180"/>
      <c r="AH1543" s="180"/>
      <c r="AI1543" s="140"/>
      <c r="AJ1543" s="46"/>
      <c r="AL1543" s="140"/>
      <c r="AM1543" s="180"/>
      <c r="AN1543" s="180"/>
      <c r="AO1543" s="180"/>
      <c r="AP1543" s="180"/>
      <c r="AQ1543" s="140"/>
      <c r="AR1543" s="46"/>
      <c r="AT1543" s="140"/>
      <c r="AU1543" s="180"/>
      <c r="AV1543" s="180"/>
      <c r="AW1543" s="180"/>
      <c r="AX1543" s="180"/>
      <c r="AY1543" s="140"/>
      <c r="AZ1543" s="46"/>
    </row>
    <row r="1544" spans="22:52" x14ac:dyDescent="0.25">
      <c r="V1544" s="140"/>
      <c r="W1544" s="180"/>
      <c r="X1544" s="180"/>
      <c r="Y1544" s="180"/>
      <c r="Z1544" s="180"/>
      <c r="AA1544" s="140"/>
      <c r="AB1544" s="46"/>
      <c r="AD1544" s="140"/>
      <c r="AE1544" s="180"/>
      <c r="AF1544" s="180"/>
      <c r="AG1544" s="180"/>
      <c r="AH1544" s="180"/>
      <c r="AI1544" s="140"/>
      <c r="AJ1544" s="46"/>
      <c r="AL1544" s="140"/>
      <c r="AM1544" s="180"/>
      <c r="AN1544" s="180"/>
      <c r="AO1544" s="180"/>
      <c r="AP1544" s="180"/>
      <c r="AQ1544" s="140"/>
      <c r="AR1544" s="46"/>
      <c r="AT1544" s="140"/>
      <c r="AU1544" s="180"/>
      <c r="AV1544" s="180"/>
      <c r="AW1544" s="180"/>
      <c r="AX1544" s="180"/>
      <c r="AY1544" s="140"/>
      <c r="AZ1544" s="46"/>
    </row>
    <row r="1545" spans="22:52" x14ac:dyDescent="0.25">
      <c r="V1545" s="140"/>
      <c r="W1545" s="180"/>
      <c r="X1545" s="180"/>
      <c r="Y1545" s="180"/>
      <c r="Z1545" s="180"/>
      <c r="AA1545" s="140"/>
      <c r="AB1545" s="46"/>
      <c r="AD1545" s="140"/>
      <c r="AE1545" s="180"/>
      <c r="AF1545" s="180"/>
      <c r="AG1545" s="180"/>
      <c r="AH1545" s="180"/>
      <c r="AI1545" s="140"/>
      <c r="AJ1545" s="46"/>
      <c r="AL1545" s="140"/>
      <c r="AM1545" s="180"/>
      <c r="AN1545" s="180"/>
      <c r="AO1545" s="180"/>
      <c r="AP1545" s="180"/>
      <c r="AQ1545" s="140"/>
      <c r="AR1545" s="46"/>
      <c r="AT1545" s="140"/>
      <c r="AU1545" s="180"/>
      <c r="AV1545" s="180"/>
      <c r="AW1545" s="180"/>
      <c r="AX1545" s="180"/>
      <c r="AY1545" s="140"/>
      <c r="AZ1545" s="46"/>
    </row>
    <row r="1546" spans="22:52" x14ac:dyDescent="0.25">
      <c r="V1546" s="140"/>
      <c r="W1546" s="180"/>
      <c r="X1546" s="180"/>
      <c r="Y1546" s="180"/>
      <c r="Z1546" s="180"/>
      <c r="AA1546" s="140"/>
      <c r="AB1546" s="46"/>
      <c r="AD1546" s="140"/>
      <c r="AE1546" s="180"/>
      <c r="AF1546" s="180"/>
      <c r="AG1546" s="180"/>
      <c r="AH1546" s="180"/>
      <c r="AI1546" s="140"/>
      <c r="AJ1546" s="46"/>
      <c r="AL1546" s="140"/>
      <c r="AM1546" s="180"/>
      <c r="AN1546" s="180"/>
      <c r="AO1546" s="180"/>
      <c r="AP1546" s="180"/>
      <c r="AQ1546" s="140"/>
      <c r="AR1546" s="46"/>
      <c r="AT1546" s="140"/>
      <c r="AU1546" s="180"/>
      <c r="AV1546" s="180"/>
      <c r="AW1546" s="180"/>
      <c r="AX1546" s="180"/>
      <c r="AY1546" s="140"/>
      <c r="AZ1546" s="46"/>
    </row>
    <row r="1547" spans="22:52" x14ac:dyDescent="0.25">
      <c r="V1547" s="140"/>
      <c r="W1547" s="180"/>
      <c r="X1547" s="180"/>
      <c r="Y1547" s="180"/>
      <c r="Z1547" s="180"/>
      <c r="AA1547" s="140"/>
      <c r="AB1547" s="46"/>
      <c r="AD1547" s="140"/>
      <c r="AE1547" s="180"/>
      <c r="AF1547" s="180"/>
      <c r="AG1547" s="180"/>
      <c r="AH1547" s="180"/>
      <c r="AI1547" s="140"/>
      <c r="AJ1547" s="46"/>
      <c r="AL1547" s="140"/>
      <c r="AM1547" s="180"/>
      <c r="AN1547" s="180"/>
      <c r="AO1547" s="180"/>
      <c r="AP1547" s="180"/>
      <c r="AQ1547" s="140"/>
      <c r="AR1547" s="46"/>
      <c r="AT1547" s="140"/>
      <c r="AU1547" s="180"/>
      <c r="AV1547" s="180"/>
      <c r="AW1547" s="180"/>
      <c r="AX1547" s="180"/>
      <c r="AY1547" s="140"/>
      <c r="AZ1547" s="46"/>
    </row>
    <row r="1548" spans="22:52" x14ac:dyDescent="0.25">
      <c r="V1548" s="140"/>
      <c r="W1548" s="180"/>
      <c r="X1548" s="180"/>
      <c r="Y1548" s="180"/>
      <c r="Z1548" s="180"/>
      <c r="AA1548" s="140"/>
      <c r="AB1548" s="46"/>
      <c r="AD1548" s="140"/>
      <c r="AE1548" s="180"/>
      <c r="AF1548" s="180"/>
      <c r="AG1548" s="180"/>
      <c r="AH1548" s="180"/>
      <c r="AI1548" s="140"/>
      <c r="AJ1548" s="46"/>
      <c r="AL1548" s="140"/>
      <c r="AM1548" s="180"/>
      <c r="AN1548" s="180"/>
      <c r="AO1548" s="180"/>
      <c r="AP1548" s="180"/>
      <c r="AQ1548" s="140"/>
      <c r="AR1548" s="46"/>
      <c r="AT1548" s="140"/>
      <c r="AU1548" s="180"/>
      <c r="AV1548" s="180"/>
      <c r="AW1548" s="180"/>
      <c r="AX1548" s="180"/>
      <c r="AY1548" s="140"/>
      <c r="AZ1548" s="46"/>
    </row>
    <row r="1549" spans="22:52" x14ac:dyDescent="0.25">
      <c r="V1549" s="140"/>
      <c r="W1549" s="180"/>
      <c r="X1549" s="180"/>
      <c r="Y1549" s="180"/>
      <c r="Z1549" s="180"/>
      <c r="AA1549" s="140"/>
      <c r="AB1549" s="46"/>
      <c r="AD1549" s="140"/>
      <c r="AE1549" s="180"/>
      <c r="AF1549" s="180"/>
      <c r="AG1549" s="180"/>
      <c r="AH1549" s="180"/>
      <c r="AI1549" s="140"/>
      <c r="AJ1549" s="46"/>
      <c r="AL1549" s="140"/>
      <c r="AM1549" s="180"/>
      <c r="AN1549" s="180"/>
      <c r="AO1549" s="180"/>
      <c r="AP1549" s="180"/>
      <c r="AQ1549" s="140"/>
      <c r="AR1549" s="46"/>
      <c r="AT1549" s="140"/>
      <c r="AU1549" s="180"/>
      <c r="AV1549" s="180"/>
      <c r="AW1549" s="180"/>
      <c r="AX1549" s="180"/>
      <c r="AY1549" s="140"/>
      <c r="AZ1549" s="46"/>
    </row>
    <row r="1550" spans="22:52" x14ac:dyDescent="0.25">
      <c r="V1550" s="140"/>
      <c r="W1550" s="180"/>
      <c r="X1550" s="180"/>
      <c r="Y1550" s="180"/>
      <c r="Z1550" s="180"/>
      <c r="AA1550" s="140"/>
      <c r="AB1550" s="46"/>
      <c r="AD1550" s="140"/>
      <c r="AE1550" s="180"/>
      <c r="AF1550" s="180"/>
      <c r="AG1550" s="180"/>
      <c r="AH1550" s="180"/>
      <c r="AI1550" s="140"/>
      <c r="AJ1550" s="46"/>
      <c r="AL1550" s="140"/>
      <c r="AM1550" s="180"/>
      <c r="AN1550" s="180"/>
      <c r="AO1550" s="180"/>
      <c r="AP1550" s="180"/>
      <c r="AQ1550" s="140"/>
      <c r="AR1550" s="46"/>
      <c r="AT1550" s="140"/>
      <c r="AU1550" s="180"/>
      <c r="AV1550" s="180"/>
      <c r="AW1550" s="180"/>
      <c r="AX1550" s="180"/>
      <c r="AY1550" s="140"/>
      <c r="AZ1550" s="46"/>
    </row>
    <row r="1551" spans="22:52" x14ac:dyDescent="0.25">
      <c r="V1551" s="140"/>
      <c r="W1551" s="180"/>
      <c r="X1551" s="180"/>
      <c r="Y1551" s="180"/>
      <c r="Z1551" s="180"/>
      <c r="AA1551" s="140"/>
      <c r="AB1551" s="46"/>
      <c r="AD1551" s="140"/>
      <c r="AE1551" s="180"/>
      <c r="AF1551" s="180"/>
      <c r="AG1551" s="180"/>
      <c r="AH1551" s="180"/>
      <c r="AI1551" s="140"/>
      <c r="AJ1551" s="46"/>
      <c r="AL1551" s="140"/>
      <c r="AM1551" s="180"/>
      <c r="AN1551" s="180"/>
      <c r="AO1551" s="180"/>
      <c r="AP1551" s="180"/>
      <c r="AQ1551" s="140"/>
      <c r="AR1551" s="46"/>
      <c r="AT1551" s="140"/>
      <c r="AU1551" s="180"/>
      <c r="AV1551" s="180"/>
      <c r="AW1551" s="180"/>
      <c r="AX1551" s="180"/>
      <c r="AY1551" s="140"/>
      <c r="AZ1551" s="46"/>
    </row>
    <row r="1552" spans="22:52" x14ac:dyDescent="0.25">
      <c r="V1552" s="140"/>
      <c r="W1552" s="180"/>
      <c r="X1552" s="180"/>
      <c r="Y1552" s="180"/>
      <c r="Z1552" s="180"/>
      <c r="AA1552" s="140"/>
      <c r="AB1552" s="46"/>
      <c r="AD1552" s="140"/>
      <c r="AE1552" s="180"/>
      <c r="AF1552" s="180"/>
      <c r="AG1552" s="180"/>
      <c r="AH1552" s="180"/>
      <c r="AI1552" s="140"/>
      <c r="AJ1552" s="46"/>
      <c r="AL1552" s="140"/>
      <c r="AM1552" s="180"/>
      <c r="AN1552" s="180"/>
      <c r="AO1552" s="180"/>
      <c r="AP1552" s="180"/>
      <c r="AQ1552" s="140"/>
      <c r="AR1552" s="46"/>
      <c r="AT1552" s="140"/>
      <c r="AU1552" s="180"/>
      <c r="AV1552" s="180"/>
      <c r="AW1552" s="180"/>
      <c r="AX1552" s="180"/>
      <c r="AY1552" s="140"/>
      <c r="AZ1552" s="46"/>
    </row>
    <row r="1553" spans="22:52" x14ac:dyDescent="0.25">
      <c r="V1553" s="140"/>
      <c r="W1553" s="180"/>
      <c r="X1553" s="180"/>
      <c r="Y1553" s="180"/>
      <c r="Z1553" s="180"/>
      <c r="AA1553" s="140"/>
      <c r="AB1553" s="46"/>
      <c r="AD1553" s="140"/>
      <c r="AE1553" s="180"/>
      <c r="AF1553" s="180"/>
      <c r="AG1553" s="180"/>
      <c r="AH1553" s="180"/>
      <c r="AI1553" s="140"/>
      <c r="AJ1553" s="46"/>
      <c r="AL1553" s="140"/>
      <c r="AM1553" s="180"/>
      <c r="AN1553" s="180"/>
      <c r="AO1553" s="180"/>
      <c r="AP1553" s="180"/>
      <c r="AQ1553" s="140"/>
      <c r="AR1553" s="46"/>
      <c r="AT1553" s="140"/>
      <c r="AU1553" s="180"/>
      <c r="AV1553" s="180"/>
      <c r="AW1553" s="180"/>
      <c r="AX1553" s="180"/>
      <c r="AY1553" s="140"/>
      <c r="AZ1553" s="46"/>
    </row>
    <row r="1554" spans="22:52" x14ac:dyDescent="0.25">
      <c r="V1554" s="140"/>
      <c r="W1554" s="180"/>
      <c r="X1554" s="180"/>
      <c r="Y1554" s="180"/>
      <c r="Z1554" s="180"/>
      <c r="AA1554" s="140"/>
      <c r="AB1554" s="46"/>
      <c r="AD1554" s="140"/>
      <c r="AE1554" s="180"/>
      <c r="AF1554" s="180"/>
      <c r="AG1554" s="180"/>
      <c r="AH1554" s="180"/>
      <c r="AI1554" s="140"/>
      <c r="AJ1554" s="46"/>
      <c r="AL1554" s="140"/>
      <c r="AM1554" s="180"/>
      <c r="AN1554" s="180"/>
      <c r="AO1554" s="180"/>
      <c r="AP1554" s="180"/>
      <c r="AQ1554" s="140"/>
      <c r="AR1554" s="46"/>
      <c r="AT1554" s="140"/>
      <c r="AU1554" s="180"/>
      <c r="AV1554" s="180"/>
      <c r="AW1554" s="180"/>
      <c r="AX1554" s="180"/>
      <c r="AY1554" s="140"/>
      <c r="AZ1554" s="46"/>
    </row>
    <row r="1555" spans="22:52" x14ac:dyDescent="0.25">
      <c r="V1555" s="140"/>
      <c r="W1555" s="180"/>
      <c r="X1555" s="180"/>
      <c r="Y1555" s="180"/>
      <c r="Z1555" s="180"/>
      <c r="AA1555" s="140"/>
      <c r="AB1555" s="46"/>
      <c r="AD1555" s="140"/>
      <c r="AE1555" s="180"/>
      <c r="AF1555" s="180"/>
      <c r="AG1555" s="180"/>
      <c r="AH1555" s="180"/>
      <c r="AI1555" s="140"/>
      <c r="AJ1555" s="46"/>
      <c r="AL1555" s="140"/>
      <c r="AM1555" s="180"/>
      <c r="AN1555" s="180"/>
      <c r="AO1555" s="180"/>
      <c r="AP1555" s="180"/>
      <c r="AQ1555" s="140"/>
      <c r="AR1555" s="46"/>
      <c r="AT1555" s="140"/>
      <c r="AU1555" s="180"/>
      <c r="AV1555" s="180"/>
      <c r="AW1555" s="180"/>
      <c r="AX1555" s="180"/>
      <c r="AY1555" s="140"/>
      <c r="AZ1555" s="46"/>
    </row>
    <row r="1556" spans="22:52" x14ac:dyDescent="0.25">
      <c r="V1556" s="140"/>
      <c r="W1556" s="180"/>
      <c r="X1556" s="180"/>
      <c r="Y1556" s="180"/>
      <c r="Z1556" s="180"/>
      <c r="AA1556" s="140"/>
      <c r="AB1556" s="46"/>
      <c r="AD1556" s="140"/>
      <c r="AE1556" s="180"/>
      <c r="AF1556" s="180"/>
      <c r="AG1556" s="180"/>
      <c r="AH1556" s="180"/>
      <c r="AI1556" s="140"/>
      <c r="AJ1556" s="46"/>
      <c r="AL1556" s="140"/>
      <c r="AM1556" s="180"/>
      <c r="AN1556" s="180"/>
      <c r="AO1556" s="180"/>
      <c r="AP1556" s="180"/>
      <c r="AQ1556" s="140"/>
      <c r="AR1556" s="46"/>
      <c r="AT1556" s="140"/>
      <c r="AU1556" s="180"/>
      <c r="AV1556" s="180"/>
      <c r="AW1556" s="180"/>
      <c r="AX1556" s="180"/>
      <c r="AY1556" s="140"/>
      <c r="AZ1556" s="46"/>
    </row>
    <row r="1557" spans="22:52" x14ac:dyDescent="0.25">
      <c r="V1557" s="140"/>
      <c r="W1557" s="180"/>
      <c r="X1557" s="180"/>
      <c r="Y1557" s="180"/>
      <c r="Z1557" s="180"/>
      <c r="AA1557" s="140"/>
      <c r="AB1557" s="46"/>
      <c r="AD1557" s="140"/>
      <c r="AE1557" s="180"/>
      <c r="AF1557" s="180"/>
      <c r="AG1557" s="180"/>
      <c r="AH1557" s="180"/>
      <c r="AI1557" s="140"/>
      <c r="AJ1557" s="46"/>
      <c r="AL1557" s="140"/>
      <c r="AM1557" s="180"/>
      <c r="AN1557" s="180"/>
      <c r="AO1557" s="180"/>
      <c r="AP1557" s="180"/>
      <c r="AQ1557" s="140"/>
      <c r="AR1557" s="46"/>
      <c r="AT1557" s="140"/>
      <c r="AU1557" s="180"/>
      <c r="AV1557" s="180"/>
      <c r="AW1557" s="180"/>
      <c r="AX1557" s="180"/>
      <c r="AY1557" s="140"/>
      <c r="AZ1557" s="46"/>
    </row>
    <row r="1558" spans="22:52" x14ac:dyDescent="0.25">
      <c r="V1558" s="140"/>
      <c r="W1558" s="180"/>
      <c r="X1558" s="180"/>
      <c r="Y1558" s="180"/>
      <c r="Z1558" s="180"/>
      <c r="AA1558" s="140"/>
      <c r="AB1558" s="46"/>
      <c r="AD1558" s="140"/>
      <c r="AE1558" s="180"/>
      <c r="AF1558" s="180"/>
      <c r="AG1558" s="180"/>
      <c r="AH1558" s="180"/>
      <c r="AI1558" s="140"/>
      <c r="AJ1558" s="46"/>
      <c r="AL1558" s="140"/>
      <c r="AM1558" s="180"/>
      <c r="AN1558" s="180"/>
      <c r="AO1558" s="180"/>
      <c r="AP1558" s="180"/>
      <c r="AQ1558" s="140"/>
      <c r="AR1558" s="46"/>
      <c r="AT1558" s="140"/>
      <c r="AU1558" s="180"/>
      <c r="AV1558" s="180"/>
      <c r="AW1558" s="180"/>
      <c r="AX1558" s="180"/>
      <c r="AY1558" s="140"/>
      <c r="AZ1558" s="46"/>
    </row>
    <row r="1559" spans="22:52" x14ac:dyDescent="0.25">
      <c r="V1559" s="140"/>
      <c r="W1559" s="180"/>
      <c r="X1559" s="180"/>
      <c r="Y1559" s="180"/>
      <c r="Z1559" s="180"/>
      <c r="AA1559" s="140"/>
      <c r="AB1559" s="46"/>
      <c r="AD1559" s="140"/>
      <c r="AE1559" s="180"/>
      <c r="AF1559" s="180"/>
      <c r="AG1559" s="180"/>
      <c r="AH1559" s="180"/>
      <c r="AI1559" s="140"/>
      <c r="AJ1559" s="46"/>
      <c r="AL1559" s="140"/>
      <c r="AM1559" s="180"/>
      <c r="AN1559" s="180"/>
      <c r="AO1559" s="180"/>
      <c r="AP1559" s="180"/>
      <c r="AQ1559" s="140"/>
      <c r="AR1559" s="46"/>
      <c r="AT1559" s="140"/>
      <c r="AU1559" s="180"/>
      <c r="AV1559" s="180"/>
      <c r="AW1559" s="180"/>
      <c r="AX1559" s="180"/>
      <c r="AY1559" s="140"/>
      <c r="AZ1559" s="46"/>
    </row>
    <row r="1560" spans="22:52" x14ac:dyDescent="0.25">
      <c r="V1560" s="140"/>
      <c r="W1560" s="180"/>
      <c r="X1560" s="180"/>
      <c r="Y1560" s="180"/>
      <c r="Z1560" s="180"/>
      <c r="AA1560" s="140"/>
      <c r="AB1560" s="46"/>
      <c r="AD1560" s="140"/>
      <c r="AE1560" s="180"/>
      <c r="AF1560" s="180"/>
      <c r="AG1560" s="180"/>
      <c r="AH1560" s="180"/>
      <c r="AI1560" s="140"/>
      <c r="AJ1560" s="46"/>
      <c r="AL1560" s="140"/>
      <c r="AM1560" s="180"/>
      <c r="AN1560" s="180"/>
      <c r="AO1560" s="180"/>
      <c r="AP1560" s="180"/>
      <c r="AQ1560" s="140"/>
      <c r="AR1560" s="46"/>
      <c r="AT1560" s="140"/>
      <c r="AU1560" s="180"/>
      <c r="AV1560" s="180"/>
      <c r="AW1560" s="180"/>
      <c r="AX1560" s="180"/>
      <c r="AY1560" s="140"/>
      <c r="AZ1560" s="46"/>
    </row>
    <row r="1561" spans="22:52" x14ac:dyDescent="0.25">
      <c r="V1561" s="140"/>
      <c r="W1561" s="180"/>
      <c r="X1561" s="180"/>
      <c r="Y1561" s="180"/>
      <c r="Z1561" s="180"/>
      <c r="AA1561" s="140"/>
      <c r="AB1561" s="46"/>
      <c r="AD1561" s="140"/>
      <c r="AE1561" s="180"/>
      <c r="AF1561" s="180"/>
      <c r="AG1561" s="180"/>
      <c r="AH1561" s="180"/>
      <c r="AI1561" s="140"/>
      <c r="AJ1561" s="46"/>
      <c r="AL1561" s="140"/>
      <c r="AM1561" s="180"/>
      <c r="AN1561" s="180"/>
      <c r="AO1561" s="180"/>
      <c r="AP1561" s="180"/>
      <c r="AQ1561" s="140"/>
      <c r="AR1561" s="46"/>
      <c r="AT1561" s="140"/>
      <c r="AU1561" s="180"/>
      <c r="AV1561" s="180"/>
      <c r="AW1561" s="180"/>
      <c r="AX1561" s="180"/>
      <c r="AY1561" s="140"/>
      <c r="AZ1561" s="46"/>
    </row>
    <row r="1562" spans="22:52" x14ac:dyDescent="0.25">
      <c r="V1562" s="140"/>
      <c r="W1562" s="180"/>
      <c r="X1562" s="180"/>
      <c r="Y1562" s="180"/>
      <c r="Z1562" s="180"/>
      <c r="AA1562" s="140"/>
      <c r="AB1562" s="46"/>
      <c r="AD1562" s="140"/>
      <c r="AE1562" s="180"/>
      <c r="AF1562" s="180"/>
      <c r="AG1562" s="180"/>
      <c r="AH1562" s="180"/>
      <c r="AI1562" s="140"/>
      <c r="AJ1562" s="46"/>
      <c r="AL1562" s="140"/>
      <c r="AM1562" s="180"/>
      <c r="AN1562" s="180"/>
      <c r="AO1562" s="180"/>
      <c r="AP1562" s="180"/>
      <c r="AQ1562" s="140"/>
      <c r="AR1562" s="46"/>
      <c r="AT1562" s="140"/>
      <c r="AU1562" s="180"/>
      <c r="AV1562" s="180"/>
      <c r="AW1562" s="180"/>
      <c r="AX1562" s="180"/>
      <c r="AY1562" s="140"/>
      <c r="AZ1562" s="46"/>
    </row>
    <row r="1563" spans="22:52" x14ac:dyDescent="0.25">
      <c r="V1563" s="140"/>
      <c r="W1563" s="180"/>
      <c r="X1563" s="180"/>
      <c r="Y1563" s="180"/>
      <c r="Z1563" s="180"/>
      <c r="AA1563" s="140"/>
      <c r="AB1563" s="46"/>
      <c r="AD1563" s="140"/>
      <c r="AE1563" s="180"/>
      <c r="AF1563" s="180"/>
      <c r="AG1563" s="180"/>
      <c r="AH1563" s="180"/>
      <c r="AI1563" s="140"/>
      <c r="AJ1563" s="46"/>
      <c r="AL1563" s="140"/>
      <c r="AM1563" s="180"/>
      <c r="AN1563" s="180"/>
      <c r="AO1563" s="180"/>
      <c r="AP1563" s="180"/>
      <c r="AQ1563" s="140"/>
      <c r="AR1563" s="46"/>
      <c r="AT1563" s="140"/>
      <c r="AU1563" s="180"/>
      <c r="AV1563" s="180"/>
      <c r="AW1563" s="180"/>
      <c r="AX1563" s="180"/>
      <c r="AY1563" s="140"/>
      <c r="AZ1563" s="46"/>
    </row>
    <row r="1564" spans="22:52" x14ac:dyDescent="0.25">
      <c r="V1564" s="140"/>
      <c r="W1564" s="180"/>
      <c r="X1564" s="180"/>
      <c r="Y1564" s="180"/>
      <c r="Z1564" s="180"/>
      <c r="AA1564" s="140"/>
      <c r="AB1564" s="46"/>
      <c r="AD1564" s="140"/>
      <c r="AE1564" s="180"/>
      <c r="AF1564" s="180"/>
      <c r="AG1564" s="180"/>
      <c r="AH1564" s="180"/>
      <c r="AI1564" s="140"/>
      <c r="AJ1564" s="46"/>
      <c r="AL1564" s="140"/>
      <c r="AM1564" s="180"/>
      <c r="AN1564" s="180"/>
      <c r="AO1564" s="180"/>
      <c r="AP1564" s="180"/>
      <c r="AQ1564" s="140"/>
      <c r="AR1564" s="46"/>
      <c r="AT1564" s="140"/>
      <c r="AU1564" s="180"/>
      <c r="AV1564" s="180"/>
      <c r="AW1564" s="180"/>
      <c r="AX1564" s="180"/>
      <c r="AY1564" s="140"/>
      <c r="AZ1564" s="46"/>
    </row>
    <row r="1565" spans="22:52" x14ac:dyDescent="0.25">
      <c r="V1565" s="140"/>
      <c r="W1565" s="180"/>
      <c r="X1565" s="180"/>
      <c r="Y1565" s="180"/>
      <c r="Z1565" s="180"/>
      <c r="AA1565" s="140"/>
      <c r="AB1565" s="46"/>
      <c r="AD1565" s="140"/>
      <c r="AE1565" s="180"/>
      <c r="AF1565" s="180"/>
      <c r="AG1565" s="180"/>
      <c r="AH1565" s="180"/>
      <c r="AI1565" s="140"/>
      <c r="AJ1565" s="46"/>
      <c r="AL1565" s="140"/>
      <c r="AM1565" s="180"/>
      <c r="AN1565" s="180"/>
      <c r="AO1565" s="180"/>
      <c r="AP1565" s="180"/>
      <c r="AQ1565" s="140"/>
      <c r="AR1565" s="46"/>
      <c r="AT1565" s="140"/>
      <c r="AU1565" s="180"/>
      <c r="AV1565" s="180"/>
      <c r="AW1565" s="180"/>
      <c r="AX1565" s="180"/>
      <c r="AY1565" s="140"/>
      <c r="AZ1565" s="46"/>
    </row>
    <row r="1566" spans="22:52" x14ac:dyDescent="0.25">
      <c r="V1566" s="140"/>
      <c r="W1566" s="180"/>
      <c r="X1566" s="180"/>
      <c r="Y1566" s="180"/>
      <c r="Z1566" s="180"/>
      <c r="AA1566" s="140"/>
      <c r="AB1566" s="46"/>
      <c r="AD1566" s="140"/>
      <c r="AE1566" s="180"/>
      <c r="AF1566" s="180"/>
      <c r="AG1566" s="180"/>
      <c r="AH1566" s="180"/>
      <c r="AI1566" s="140"/>
      <c r="AJ1566" s="46"/>
      <c r="AL1566" s="140"/>
      <c r="AM1566" s="180"/>
      <c r="AN1566" s="180"/>
      <c r="AO1566" s="180"/>
      <c r="AP1566" s="180"/>
      <c r="AQ1566" s="140"/>
      <c r="AR1566" s="46"/>
      <c r="AT1566" s="140"/>
      <c r="AU1566" s="180"/>
      <c r="AV1566" s="180"/>
      <c r="AW1566" s="180"/>
      <c r="AX1566" s="180"/>
      <c r="AY1566" s="140"/>
      <c r="AZ1566" s="46"/>
    </row>
    <row r="1567" spans="22:52" x14ac:dyDescent="0.25">
      <c r="V1567" s="140"/>
      <c r="W1567" s="180"/>
      <c r="X1567" s="180"/>
      <c r="Y1567" s="180"/>
      <c r="Z1567" s="180"/>
      <c r="AA1567" s="140"/>
      <c r="AB1567" s="46"/>
      <c r="AD1567" s="140"/>
      <c r="AE1567" s="180"/>
      <c r="AF1567" s="180"/>
      <c r="AG1567" s="180"/>
      <c r="AH1567" s="180"/>
      <c r="AI1567" s="140"/>
      <c r="AJ1567" s="46"/>
      <c r="AL1567" s="140"/>
      <c r="AM1567" s="180"/>
      <c r="AN1567" s="180"/>
      <c r="AO1567" s="180"/>
      <c r="AP1567" s="180"/>
      <c r="AQ1567" s="140"/>
      <c r="AR1567" s="46"/>
      <c r="AT1567" s="140"/>
      <c r="AU1567" s="180"/>
      <c r="AV1567" s="180"/>
      <c r="AW1567" s="180"/>
      <c r="AX1567" s="180"/>
      <c r="AY1567" s="140"/>
      <c r="AZ1567" s="46"/>
    </row>
    <row r="1568" spans="22:52" x14ac:dyDescent="0.25">
      <c r="V1568" s="140"/>
      <c r="W1568" s="180"/>
      <c r="X1568" s="180"/>
      <c r="Y1568" s="180"/>
      <c r="Z1568" s="180"/>
      <c r="AA1568" s="140"/>
      <c r="AB1568" s="46"/>
      <c r="AD1568" s="140"/>
      <c r="AE1568" s="180"/>
      <c r="AF1568" s="180"/>
      <c r="AG1568" s="180"/>
      <c r="AH1568" s="180"/>
      <c r="AI1568" s="140"/>
      <c r="AJ1568" s="46"/>
      <c r="AL1568" s="140"/>
      <c r="AM1568" s="180"/>
      <c r="AN1568" s="180"/>
      <c r="AO1568" s="180"/>
      <c r="AP1568" s="180"/>
      <c r="AQ1568" s="140"/>
      <c r="AR1568" s="46"/>
      <c r="AT1568" s="140"/>
      <c r="AU1568" s="180"/>
      <c r="AV1568" s="180"/>
      <c r="AW1568" s="180"/>
      <c r="AX1568" s="180"/>
      <c r="AY1568" s="140"/>
      <c r="AZ1568" s="46"/>
    </row>
    <row r="1569" spans="22:52" x14ac:dyDescent="0.25">
      <c r="V1569" s="140"/>
      <c r="W1569" s="180"/>
      <c r="X1569" s="180"/>
      <c r="Y1569" s="180"/>
      <c r="Z1569" s="180"/>
      <c r="AA1569" s="140"/>
      <c r="AB1569" s="46"/>
      <c r="AD1569" s="140"/>
      <c r="AE1569" s="180"/>
      <c r="AF1569" s="180"/>
      <c r="AG1569" s="180"/>
      <c r="AH1569" s="180"/>
      <c r="AI1569" s="140"/>
      <c r="AJ1569" s="46"/>
      <c r="AL1569" s="140"/>
      <c r="AM1569" s="180"/>
      <c r="AN1569" s="180"/>
      <c r="AO1569" s="180"/>
      <c r="AP1569" s="180"/>
      <c r="AQ1569" s="140"/>
      <c r="AR1569" s="46"/>
      <c r="AT1569" s="140"/>
      <c r="AU1569" s="180"/>
      <c r="AV1569" s="180"/>
      <c r="AW1569" s="180"/>
      <c r="AX1569" s="180"/>
      <c r="AY1569" s="140"/>
      <c r="AZ1569" s="46"/>
    </row>
    <row r="1570" spans="22:52" x14ac:dyDescent="0.25">
      <c r="V1570" s="140"/>
      <c r="W1570" s="180"/>
      <c r="X1570" s="180"/>
      <c r="Y1570" s="180"/>
      <c r="Z1570" s="180"/>
      <c r="AA1570" s="140"/>
      <c r="AB1570" s="46"/>
      <c r="AD1570" s="140"/>
      <c r="AE1570" s="180"/>
      <c r="AF1570" s="180"/>
      <c r="AG1570" s="180"/>
      <c r="AH1570" s="180"/>
      <c r="AI1570" s="140"/>
      <c r="AJ1570" s="46"/>
      <c r="AL1570" s="140"/>
      <c r="AM1570" s="180"/>
      <c r="AN1570" s="180"/>
      <c r="AO1570" s="180"/>
      <c r="AP1570" s="180"/>
      <c r="AQ1570" s="140"/>
      <c r="AR1570" s="46"/>
      <c r="AT1570" s="140"/>
      <c r="AU1570" s="180"/>
      <c r="AV1570" s="180"/>
      <c r="AW1570" s="180"/>
      <c r="AX1570" s="180"/>
      <c r="AY1570" s="140"/>
      <c r="AZ1570" s="46"/>
    </row>
    <row r="1571" spans="22:52" x14ac:dyDescent="0.25">
      <c r="V1571" s="140"/>
      <c r="W1571" s="180"/>
      <c r="X1571" s="180"/>
      <c r="Y1571" s="180"/>
      <c r="Z1571" s="180"/>
      <c r="AA1571" s="140"/>
      <c r="AB1571" s="46"/>
      <c r="AD1571" s="140"/>
      <c r="AE1571" s="180"/>
      <c r="AF1571" s="180"/>
      <c r="AG1571" s="180"/>
      <c r="AH1571" s="180"/>
      <c r="AI1571" s="140"/>
      <c r="AJ1571" s="46"/>
      <c r="AL1571" s="140"/>
      <c r="AM1571" s="180"/>
      <c r="AN1571" s="180"/>
      <c r="AO1571" s="180"/>
      <c r="AP1571" s="180"/>
      <c r="AQ1571" s="140"/>
      <c r="AR1571" s="46"/>
      <c r="AT1571" s="140"/>
      <c r="AU1571" s="180"/>
      <c r="AV1571" s="180"/>
      <c r="AW1571" s="180"/>
      <c r="AX1571" s="180"/>
      <c r="AY1571" s="140"/>
      <c r="AZ1571" s="46"/>
    </row>
    <row r="1572" spans="22:52" x14ac:dyDescent="0.25">
      <c r="V1572" s="140"/>
      <c r="W1572" s="180"/>
      <c r="X1572" s="180"/>
      <c r="Y1572" s="180"/>
      <c r="Z1572" s="180"/>
      <c r="AA1572" s="140"/>
      <c r="AB1572" s="46"/>
      <c r="AD1572" s="140"/>
      <c r="AE1572" s="180"/>
      <c r="AF1572" s="180"/>
      <c r="AG1572" s="180"/>
      <c r="AH1572" s="180"/>
      <c r="AI1572" s="140"/>
      <c r="AJ1572" s="46"/>
      <c r="AL1572" s="140"/>
      <c r="AM1572" s="180"/>
      <c r="AN1572" s="180"/>
      <c r="AO1572" s="180"/>
      <c r="AP1572" s="180"/>
      <c r="AQ1572" s="140"/>
      <c r="AR1572" s="46"/>
      <c r="AT1572" s="140"/>
      <c r="AU1572" s="180"/>
      <c r="AV1572" s="180"/>
      <c r="AW1572" s="180"/>
      <c r="AX1572" s="180"/>
      <c r="AY1572" s="140"/>
      <c r="AZ1572" s="46"/>
    </row>
    <row r="1573" spans="22:52" x14ac:dyDescent="0.25">
      <c r="V1573" s="140"/>
      <c r="W1573" s="180"/>
      <c r="X1573" s="180"/>
      <c r="Y1573" s="180"/>
      <c r="Z1573" s="180"/>
      <c r="AA1573" s="140"/>
      <c r="AB1573" s="46"/>
      <c r="AD1573" s="140"/>
      <c r="AE1573" s="180"/>
      <c r="AF1573" s="180"/>
      <c r="AG1573" s="180"/>
      <c r="AH1573" s="180"/>
      <c r="AI1573" s="140"/>
      <c r="AJ1573" s="46"/>
      <c r="AL1573" s="140"/>
      <c r="AM1573" s="180"/>
      <c r="AN1573" s="180"/>
      <c r="AO1573" s="180"/>
      <c r="AP1573" s="180"/>
      <c r="AQ1573" s="140"/>
      <c r="AR1573" s="46"/>
      <c r="AT1573" s="140"/>
      <c r="AU1573" s="180"/>
      <c r="AV1573" s="180"/>
      <c r="AW1573" s="180"/>
      <c r="AX1573" s="180"/>
      <c r="AY1573" s="140"/>
      <c r="AZ1573" s="46"/>
    </row>
    <row r="1574" spans="22:52" x14ac:dyDescent="0.25">
      <c r="V1574" s="140"/>
      <c r="W1574" s="180"/>
      <c r="X1574" s="180"/>
      <c r="Y1574" s="180"/>
      <c r="Z1574" s="180"/>
      <c r="AA1574" s="140"/>
      <c r="AB1574" s="46"/>
      <c r="AD1574" s="140"/>
      <c r="AE1574" s="180"/>
      <c r="AF1574" s="180"/>
      <c r="AG1574" s="180"/>
      <c r="AH1574" s="180"/>
      <c r="AI1574" s="140"/>
      <c r="AJ1574" s="46"/>
      <c r="AL1574" s="140"/>
      <c r="AM1574" s="180"/>
      <c r="AN1574" s="180"/>
      <c r="AO1574" s="180"/>
      <c r="AP1574" s="180"/>
      <c r="AQ1574" s="140"/>
      <c r="AR1574" s="46"/>
      <c r="AT1574" s="140"/>
      <c r="AU1574" s="180"/>
      <c r="AV1574" s="180"/>
      <c r="AW1574" s="180"/>
      <c r="AX1574" s="180"/>
      <c r="AY1574" s="140"/>
      <c r="AZ1574" s="46"/>
    </row>
    <row r="1575" spans="22:52" x14ac:dyDescent="0.25">
      <c r="V1575" s="140"/>
      <c r="W1575" s="180"/>
      <c r="X1575" s="180"/>
      <c r="Y1575" s="180"/>
      <c r="Z1575" s="180"/>
      <c r="AA1575" s="140"/>
      <c r="AB1575" s="46"/>
      <c r="AD1575" s="140"/>
      <c r="AE1575" s="180"/>
      <c r="AF1575" s="180"/>
      <c r="AG1575" s="180"/>
      <c r="AH1575" s="180"/>
      <c r="AI1575" s="140"/>
      <c r="AJ1575" s="46"/>
      <c r="AL1575" s="140"/>
      <c r="AM1575" s="180"/>
      <c r="AN1575" s="180"/>
      <c r="AO1575" s="180"/>
      <c r="AP1575" s="180"/>
      <c r="AQ1575" s="140"/>
      <c r="AR1575" s="46"/>
      <c r="AT1575" s="140"/>
      <c r="AU1575" s="180"/>
      <c r="AV1575" s="180"/>
      <c r="AW1575" s="180"/>
      <c r="AX1575" s="180"/>
      <c r="AY1575" s="140"/>
      <c r="AZ1575" s="46"/>
    </row>
    <row r="1576" spans="22:52" x14ac:dyDescent="0.25">
      <c r="V1576" s="140"/>
      <c r="W1576" s="180"/>
      <c r="X1576" s="180"/>
      <c r="Y1576" s="180"/>
      <c r="Z1576" s="180"/>
      <c r="AA1576" s="140"/>
      <c r="AB1576" s="46"/>
      <c r="AD1576" s="140"/>
      <c r="AE1576" s="180"/>
      <c r="AF1576" s="180"/>
      <c r="AG1576" s="180"/>
      <c r="AH1576" s="180"/>
      <c r="AI1576" s="140"/>
      <c r="AJ1576" s="46"/>
      <c r="AL1576" s="140"/>
      <c r="AM1576" s="180"/>
      <c r="AN1576" s="180"/>
      <c r="AO1576" s="180"/>
      <c r="AP1576" s="180"/>
      <c r="AQ1576" s="140"/>
      <c r="AR1576" s="46"/>
      <c r="AT1576" s="140"/>
      <c r="AU1576" s="180"/>
      <c r="AV1576" s="180"/>
      <c r="AW1576" s="180"/>
      <c r="AX1576" s="180"/>
      <c r="AY1576" s="140"/>
      <c r="AZ1576" s="46"/>
    </row>
    <row r="1577" spans="22:52" x14ac:dyDescent="0.25">
      <c r="V1577" s="140"/>
      <c r="W1577" s="180"/>
      <c r="X1577" s="180"/>
      <c r="Y1577" s="180"/>
      <c r="Z1577" s="180"/>
      <c r="AA1577" s="140"/>
      <c r="AB1577" s="46"/>
      <c r="AD1577" s="140"/>
      <c r="AE1577" s="180"/>
      <c r="AF1577" s="180"/>
      <c r="AG1577" s="180"/>
      <c r="AH1577" s="180"/>
      <c r="AI1577" s="140"/>
      <c r="AJ1577" s="46"/>
      <c r="AL1577" s="140"/>
      <c r="AM1577" s="180"/>
      <c r="AN1577" s="180"/>
      <c r="AO1577" s="180"/>
      <c r="AP1577" s="180"/>
      <c r="AQ1577" s="140"/>
      <c r="AR1577" s="46"/>
      <c r="AT1577" s="140"/>
      <c r="AU1577" s="180"/>
      <c r="AV1577" s="180"/>
      <c r="AW1577" s="180"/>
      <c r="AX1577" s="180"/>
      <c r="AY1577" s="140"/>
      <c r="AZ1577" s="46"/>
    </row>
    <row r="1578" spans="22:52" x14ac:dyDescent="0.25">
      <c r="V1578" s="140"/>
      <c r="W1578" s="180"/>
      <c r="X1578" s="180"/>
      <c r="Y1578" s="180"/>
      <c r="Z1578" s="180"/>
      <c r="AA1578" s="140"/>
      <c r="AB1578" s="46"/>
      <c r="AD1578" s="140"/>
      <c r="AE1578" s="180"/>
      <c r="AF1578" s="180"/>
      <c r="AG1578" s="180"/>
      <c r="AH1578" s="180"/>
      <c r="AI1578" s="140"/>
      <c r="AJ1578" s="46"/>
      <c r="AL1578" s="140"/>
      <c r="AM1578" s="180"/>
      <c r="AN1578" s="180"/>
      <c r="AO1578" s="180"/>
      <c r="AP1578" s="180"/>
      <c r="AQ1578" s="140"/>
      <c r="AR1578" s="46"/>
      <c r="AT1578" s="140"/>
      <c r="AU1578" s="180"/>
      <c r="AV1578" s="180"/>
      <c r="AW1578" s="180"/>
      <c r="AX1578" s="180"/>
      <c r="AY1578" s="140"/>
      <c r="AZ1578" s="46"/>
    </row>
    <row r="1579" spans="22:52" x14ac:dyDescent="0.25">
      <c r="V1579" s="140"/>
      <c r="W1579" s="180"/>
      <c r="X1579" s="180"/>
      <c r="Y1579" s="180"/>
      <c r="Z1579" s="180"/>
      <c r="AA1579" s="140"/>
      <c r="AB1579" s="46"/>
      <c r="AD1579" s="140"/>
      <c r="AE1579" s="180"/>
      <c r="AF1579" s="180"/>
      <c r="AG1579" s="180"/>
      <c r="AH1579" s="180"/>
      <c r="AI1579" s="140"/>
      <c r="AJ1579" s="46"/>
      <c r="AL1579" s="140"/>
      <c r="AM1579" s="180"/>
      <c r="AN1579" s="180"/>
      <c r="AO1579" s="180"/>
      <c r="AP1579" s="180"/>
      <c r="AQ1579" s="140"/>
      <c r="AR1579" s="46"/>
      <c r="AT1579" s="140"/>
      <c r="AU1579" s="180"/>
      <c r="AV1579" s="180"/>
      <c r="AW1579" s="180"/>
      <c r="AX1579" s="180"/>
      <c r="AY1579" s="140"/>
      <c r="AZ1579" s="46"/>
    </row>
    <row r="1580" spans="22:52" x14ac:dyDescent="0.25">
      <c r="V1580" s="140"/>
      <c r="W1580" s="180"/>
      <c r="X1580" s="180"/>
      <c r="Y1580" s="180"/>
      <c r="Z1580" s="180"/>
      <c r="AA1580" s="140"/>
      <c r="AB1580" s="46"/>
      <c r="AD1580" s="140"/>
      <c r="AE1580" s="180"/>
      <c r="AF1580" s="180"/>
      <c r="AG1580" s="180"/>
      <c r="AH1580" s="180"/>
      <c r="AI1580" s="140"/>
      <c r="AJ1580" s="46"/>
      <c r="AL1580" s="140"/>
      <c r="AM1580" s="180"/>
      <c r="AN1580" s="180"/>
      <c r="AO1580" s="180"/>
      <c r="AP1580" s="180"/>
      <c r="AQ1580" s="140"/>
      <c r="AR1580" s="46"/>
      <c r="AT1580" s="140"/>
      <c r="AU1580" s="180"/>
      <c r="AV1580" s="180"/>
      <c r="AW1580" s="180"/>
      <c r="AX1580" s="180"/>
      <c r="AY1580" s="140"/>
      <c r="AZ1580" s="46"/>
    </row>
    <row r="1581" spans="22:52" x14ac:dyDescent="0.25">
      <c r="V1581" s="140"/>
      <c r="W1581" s="180"/>
      <c r="X1581" s="180"/>
      <c r="Y1581" s="180"/>
      <c r="Z1581" s="180"/>
      <c r="AA1581" s="140"/>
      <c r="AB1581" s="46"/>
      <c r="AD1581" s="140"/>
      <c r="AE1581" s="180"/>
      <c r="AF1581" s="180"/>
      <c r="AG1581" s="180"/>
      <c r="AH1581" s="180"/>
      <c r="AI1581" s="140"/>
      <c r="AJ1581" s="46"/>
      <c r="AL1581" s="140"/>
      <c r="AM1581" s="180"/>
      <c r="AN1581" s="180"/>
      <c r="AO1581" s="180"/>
      <c r="AP1581" s="180"/>
      <c r="AQ1581" s="140"/>
      <c r="AR1581" s="46"/>
      <c r="AT1581" s="140"/>
      <c r="AU1581" s="180"/>
      <c r="AV1581" s="180"/>
      <c r="AW1581" s="180"/>
      <c r="AX1581" s="180"/>
      <c r="AY1581" s="140"/>
      <c r="AZ1581" s="46"/>
    </row>
    <row r="1582" spans="22:52" x14ac:dyDescent="0.25">
      <c r="V1582" s="140"/>
      <c r="W1582" s="180"/>
      <c r="X1582" s="180"/>
      <c r="Y1582" s="180"/>
      <c r="Z1582" s="180"/>
      <c r="AA1582" s="140"/>
      <c r="AB1582" s="46"/>
      <c r="AD1582" s="140"/>
      <c r="AE1582" s="180"/>
      <c r="AF1582" s="180"/>
      <c r="AG1582" s="180"/>
      <c r="AH1582" s="180"/>
      <c r="AI1582" s="140"/>
      <c r="AJ1582" s="46"/>
      <c r="AL1582" s="140"/>
      <c r="AM1582" s="180"/>
      <c r="AN1582" s="180"/>
      <c r="AO1582" s="180"/>
      <c r="AP1582" s="180"/>
      <c r="AQ1582" s="140"/>
      <c r="AR1582" s="46"/>
      <c r="AT1582" s="140"/>
      <c r="AU1582" s="180"/>
      <c r="AV1582" s="180"/>
      <c r="AW1582" s="180"/>
      <c r="AX1582" s="180"/>
      <c r="AY1582" s="140"/>
      <c r="AZ1582" s="46"/>
    </row>
    <row r="1583" spans="22:52" x14ac:dyDescent="0.25">
      <c r="V1583" s="140"/>
      <c r="W1583" s="180"/>
      <c r="X1583" s="180"/>
      <c r="Y1583" s="180"/>
      <c r="Z1583" s="180"/>
      <c r="AA1583" s="140"/>
      <c r="AB1583" s="46"/>
      <c r="AD1583" s="140"/>
      <c r="AE1583" s="180"/>
      <c r="AF1583" s="180"/>
      <c r="AG1583" s="180"/>
      <c r="AH1583" s="180"/>
      <c r="AI1583" s="140"/>
      <c r="AJ1583" s="46"/>
      <c r="AL1583" s="140"/>
      <c r="AM1583" s="180"/>
      <c r="AN1583" s="180"/>
      <c r="AO1583" s="180"/>
      <c r="AP1583" s="180"/>
      <c r="AQ1583" s="140"/>
      <c r="AR1583" s="46"/>
      <c r="AT1583" s="140"/>
      <c r="AU1583" s="180"/>
      <c r="AV1583" s="180"/>
      <c r="AW1583" s="180"/>
      <c r="AX1583" s="180"/>
      <c r="AY1583" s="140"/>
      <c r="AZ1583" s="46"/>
    </row>
    <row r="1584" spans="22:52" x14ac:dyDescent="0.25">
      <c r="V1584" s="140"/>
      <c r="W1584" s="180"/>
      <c r="X1584" s="180"/>
      <c r="Y1584" s="180"/>
      <c r="Z1584" s="180"/>
      <c r="AA1584" s="140"/>
      <c r="AB1584" s="46"/>
      <c r="AD1584" s="140"/>
      <c r="AE1584" s="180"/>
      <c r="AF1584" s="180"/>
      <c r="AG1584" s="180"/>
      <c r="AH1584" s="180"/>
      <c r="AI1584" s="140"/>
      <c r="AJ1584" s="46"/>
      <c r="AL1584" s="140"/>
      <c r="AM1584" s="180"/>
      <c r="AN1584" s="180"/>
      <c r="AO1584" s="180"/>
      <c r="AP1584" s="180"/>
      <c r="AQ1584" s="140"/>
      <c r="AR1584" s="46"/>
      <c r="AT1584" s="140"/>
      <c r="AU1584" s="180"/>
      <c r="AV1584" s="180"/>
      <c r="AW1584" s="180"/>
      <c r="AX1584" s="180"/>
      <c r="AY1584" s="140"/>
      <c r="AZ1584" s="46"/>
    </row>
    <row r="1585" spans="22:52" x14ac:dyDescent="0.25">
      <c r="V1585" s="140"/>
      <c r="W1585" s="180"/>
      <c r="X1585" s="180"/>
      <c r="Y1585" s="180"/>
      <c r="Z1585" s="180"/>
      <c r="AA1585" s="140"/>
      <c r="AB1585" s="46"/>
      <c r="AD1585" s="140"/>
      <c r="AE1585" s="180"/>
      <c r="AF1585" s="180"/>
      <c r="AG1585" s="180"/>
      <c r="AH1585" s="180"/>
      <c r="AI1585" s="140"/>
      <c r="AJ1585" s="46"/>
      <c r="AL1585" s="140"/>
      <c r="AM1585" s="180"/>
      <c r="AN1585" s="180"/>
      <c r="AO1585" s="180"/>
      <c r="AP1585" s="180"/>
      <c r="AQ1585" s="140"/>
      <c r="AR1585" s="46"/>
      <c r="AT1585" s="140"/>
      <c r="AU1585" s="180"/>
      <c r="AV1585" s="180"/>
      <c r="AW1585" s="180"/>
      <c r="AX1585" s="180"/>
      <c r="AY1585" s="140"/>
      <c r="AZ1585" s="46"/>
    </row>
    <row r="1586" spans="22:52" x14ac:dyDescent="0.25">
      <c r="V1586" s="140"/>
      <c r="W1586" s="180"/>
      <c r="X1586" s="180"/>
      <c r="Y1586" s="180"/>
      <c r="Z1586" s="180"/>
      <c r="AA1586" s="140"/>
      <c r="AB1586" s="46"/>
      <c r="AD1586" s="140"/>
      <c r="AE1586" s="180"/>
      <c r="AF1586" s="180"/>
      <c r="AG1586" s="180"/>
      <c r="AH1586" s="180"/>
      <c r="AI1586" s="140"/>
      <c r="AJ1586" s="46"/>
      <c r="AL1586" s="140"/>
      <c r="AM1586" s="180"/>
      <c r="AN1586" s="180"/>
      <c r="AO1586" s="180"/>
      <c r="AP1586" s="180"/>
      <c r="AQ1586" s="140"/>
      <c r="AR1586" s="46"/>
      <c r="AT1586" s="140"/>
      <c r="AU1586" s="180"/>
      <c r="AV1586" s="180"/>
      <c r="AW1586" s="180"/>
      <c r="AX1586" s="180"/>
      <c r="AY1586" s="140"/>
      <c r="AZ1586" s="46"/>
    </row>
    <row r="1587" spans="22:52" x14ac:dyDescent="0.25">
      <c r="V1587" s="140"/>
      <c r="W1587" s="180"/>
      <c r="X1587" s="180"/>
      <c r="Y1587" s="180"/>
      <c r="Z1587" s="180"/>
      <c r="AA1587" s="140"/>
      <c r="AB1587" s="46"/>
      <c r="AD1587" s="140"/>
      <c r="AE1587" s="180"/>
      <c r="AF1587" s="180"/>
      <c r="AG1587" s="180"/>
      <c r="AH1587" s="180"/>
      <c r="AI1587" s="140"/>
      <c r="AJ1587" s="46"/>
      <c r="AL1587" s="140"/>
      <c r="AM1587" s="180"/>
      <c r="AN1587" s="180"/>
      <c r="AO1587" s="180"/>
      <c r="AP1587" s="180"/>
      <c r="AQ1587" s="140"/>
      <c r="AR1587" s="46"/>
      <c r="AT1587" s="140"/>
      <c r="AU1587" s="180"/>
      <c r="AV1587" s="180"/>
      <c r="AW1587" s="180"/>
      <c r="AX1587" s="180"/>
      <c r="AY1587" s="140"/>
      <c r="AZ1587" s="46"/>
    </row>
    <row r="1588" spans="22:52" x14ac:dyDescent="0.25">
      <c r="V1588" s="140"/>
      <c r="W1588" s="180"/>
      <c r="X1588" s="180"/>
      <c r="Y1588" s="180"/>
      <c r="Z1588" s="180"/>
      <c r="AA1588" s="140"/>
      <c r="AB1588" s="46"/>
      <c r="AD1588" s="140"/>
      <c r="AE1588" s="180"/>
      <c r="AF1588" s="180"/>
      <c r="AG1588" s="180"/>
      <c r="AH1588" s="180"/>
      <c r="AI1588" s="140"/>
      <c r="AJ1588" s="46"/>
      <c r="AL1588" s="140"/>
      <c r="AM1588" s="180"/>
      <c r="AN1588" s="180"/>
      <c r="AO1588" s="180"/>
      <c r="AP1588" s="180"/>
      <c r="AQ1588" s="140"/>
      <c r="AR1588" s="46"/>
      <c r="AT1588" s="140"/>
      <c r="AU1588" s="180"/>
      <c r="AV1588" s="180"/>
      <c r="AW1588" s="180"/>
      <c r="AX1588" s="180"/>
      <c r="AY1588" s="140"/>
      <c r="AZ1588" s="46"/>
    </row>
    <row r="1589" spans="22:52" x14ac:dyDescent="0.25">
      <c r="V1589" s="140"/>
      <c r="W1589" s="180"/>
      <c r="X1589" s="180"/>
      <c r="Y1589" s="180"/>
      <c r="Z1589" s="180"/>
      <c r="AA1589" s="140"/>
      <c r="AB1589" s="46"/>
      <c r="AD1589" s="140"/>
      <c r="AE1589" s="180"/>
      <c r="AF1589" s="180"/>
      <c r="AG1589" s="180"/>
      <c r="AH1589" s="180"/>
      <c r="AI1589" s="140"/>
      <c r="AJ1589" s="46"/>
      <c r="AL1589" s="140"/>
      <c r="AM1589" s="180"/>
      <c r="AN1589" s="180"/>
      <c r="AO1589" s="180"/>
      <c r="AP1589" s="180"/>
      <c r="AQ1589" s="140"/>
      <c r="AR1589" s="46"/>
      <c r="AT1589" s="140"/>
      <c r="AU1589" s="180"/>
      <c r="AV1589" s="180"/>
      <c r="AW1589" s="180"/>
      <c r="AX1589" s="180"/>
      <c r="AY1589" s="140"/>
      <c r="AZ1589" s="46"/>
    </row>
    <row r="1590" spans="22:52" x14ac:dyDescent="0.25">
      <c r="V1590" s="140"/>
      <c r="W1590" s="180"/>
      <c r="X1590" s="180"/>
      <c r="Y1590" s="180"/>
      <c r="Z1590" s="180"/>
      <c r="AA1590" s="140"/>
      <c r="AB1590" s="46"/>
      <c r="AD1590" s="140"/>
      <c r="AE1590" s="180"/>
      <c r="AF1590" s="180"/>
      <c r="AG1590" s="180"/>
      <c r="AH1590" s="180"/>
      <c r="AI1590" s="140"/>
      <c r="AJ1590" s="46"/>
      <c r="AL1590" s="140"/>
      <c r="AM1590" s="180"/>
      <c r="AN1590" s="180"/>
      <c r="AO1590" s="180"/>
      <c r="AP1590" s="180"/>
      <c r="AQ1590" s="140"/>
      <c r="AR1590" s="46"/>
      <c r="AT1590" s="140"/>
      <c r="AU1590" s="180"/>
      <c r="AV1590" s="180"/>
      <c r="AW1590" s="180"/>
      <c r="AX1590" s="180"/>
      <c r="AY1590" s="140"/>
      <c r="AZ1590" s="46"/>
    </row>
    <row r="1591" spans="22:52" x14ac:dyDescent="0.25">
      <c r="V1591" s="140"/>
      <c r="W1591" s="180"/>
      <c r="X1591" s="180"/>
      <c r="Y1591" s="180"/>
      <c r="Z1591" s="180"/>
      <c r="AA1591" s="140"/>
      <c r="AB1591" s="46"/>
      <c r="AD1591" s="140"/>
      <c r="AE1591" s="180"/>
      <c r="AF1591" s="180"/>
      <c r="AG1591" s="180"/>
      <c r="AH1591" s="180"/>
      <c r="AI1591" s="140"/>
      <c r="AJ1591" s="46"/>
      <c r="AL1591" s="140"/>
      <c r="AM1591" s="180"/>
      <c r="AN1591" s="180"/>
      <c r="AO1591" s="180"/>
      <c r="AP1591" s="180"/>
      <c r="AQ1591" s="140"/>
      <c r="AR1591" s="46"/>
      <c r="AT1591" s="140"/>
      <c r="AU1591" s="180"/>
      <c r="AV1591" s="180"/>
      <c r="AW1591" s="180"/>
      <c r="AX1591" s="180"/>
      <c r="AY1591" s="140"/>
      <c r="AZ1591" s="46"/>
    </row>
    <row r="1592" spans="22:52" x14ac:dyDescent="0.25">
      <c r="V1592" s="140"/>
      <c r="W1592" s="180"/>
      <c r="X1592" s="180"/>
      <c r="Y1592" s="180"/>
      <c r="Z1592" s="180"/>
      <c r="AA1592" s="140"/>
      <c r="AB1592" s="46"/>
      <c r="AD1592" s="140"/>
      <c r="AE1592" s="180"/>
      <c r="AF1592" s="180"/>
      <c r="AG1592" s="180"/>
      <c r="AH1592" s="180"/>
      <c r="AI1592" s="140"/>
      <c r="AJ1592" s="46"/>
      <c r="AL1592" s="140"/>
      <c r="AM1592" s="180"/>
      <c r="AN1592" s="180"/>
      <c r="AO1592" s="180"/>
      <c r="AP1592" s="180"/>
      <c r="AQ1592" s="140"/>
      <c r="AR1592" s="46"/>
      <c r="AT1592" s="140"/>
      <c r="AU1592" s="180"/>
      <c r="AV1592" s="180"/>
      <c r="AW1592" s="180"/>
      <c r="AX1592" s="180"/>
      <c r="AY1592" s="140"/>
      <c r="AZ1592" s="46"/>
    </row>
    <row r="1593" spans="22:52" x14ac:dyDescent="0.25">
      <c r="V1593" s="140"/>
      <c r="W1593" s="180"/>
      <c r="X1593" s="180"/>
      <c r="Y1593" s="180"/>
      <c r="Z1593" s="180"/>
      <c r="AA1593" s="140"/>
      <c r="AB1593" s="46"/>
      <c r="AD1593" s="140"/>
      <c r="AE1593" s="180"/>
      <c r="AF1593" s="180"/>
      <c r="AG1593" s="180"/>
      <c r="AH1593" s="180"/>
      <c r="AI1593" s="140"/>
      <c r="AJ1593" s="46"/>
      <c r="AL1593" s="140"/>
      <c r="AM1593" s="180"/>
      <c r="AN1593" s="180"/>
      <c r="AO1593" s="180"/>
      <c r="AP1593" s="180"/>
      <c r="AQ1593" s="140"/>
      <c r="AR1593" s="46"/>
      <c r="AT1593" s="140"/>
      <c r="AU1593" s="180"/>
      <c r="AV1593" s="180"/>
      <c r="AW1593" s="180"/>
      <c r="AX1593" s="180"/>
      <c r="AY1593" s="140"/>
      <c r="AZ1593" s="46"/>
    </row>
    <row r="1594" spans="22:52" x14ac:dyDescent="0.25">
      <c r="V1594" s="140"/>
      <c r="W1594" s="180"/>
      <c r="X1594" s="180"/>
      <c r="Y1594" s="180"/>
      <c r="Z1594" s="180"/>
      <c r="AA1594" s="140"/>
      <c r="AB1594" s="46"/>
      <c r="AD1594" s="140"/>
      <c r="AE1594" s="180"/>
      <c r="AF1594" s="180"/>
      <c r="AG1594" s="180"/>
      <c r="AH1594" s="180"/>
      <c r="AI1594" s="140"/>
      <c r="AJ1594" s="46"/>
      <c r="AL1594" s="140"/>
      <c r="AM1594" s="180"/>
      <c r="AN1594" s="180"/>
      <c r="AO1594" s="180"/>
      <c r="AP1594" s="180"/>
      <c r="AQ1594" s="140"/>
      <c r="AR1594" s="46"/>
      <c r="AT1594" s="140"/>
      <c r="AU1594" s="180"/>
      <c r="AV1594" s="180"/>
      <c r="AW1594" s="180"/>
      <c r="AX1594" s="180"/>
      <c r="AY1594" s="140"/>
      <c r="AZ1594" s="46"/>
    </row>
    <row r="1595" spans="22:52" x14ac:dyDescent="0.25">
      <c r="V1595" s="140"/>
      <c r="W1595" s="180"/>
      <c r="X1595" s="180"/>
      <c r="Y1595" s="180"/>
      <c r="Z1595" s="180"/>
      <c r="AA1595" s="140"/>
      <c r="AB1595" s="46"/>
      <c r="AD1595" s="140"/>
      <c r="AE1595" s="180"/>
      <c r="AF1595" s="180"/>
      <c r="AG1595" s="180"/>
      <c r="AH1595" s="180"/>
      <c r="AI1595" s="140"/>
      <c r="AJ1595" s="46"/>
      <c r="AL1595" s="140"/>
      <c r="AM1595" s="180"/>
      <c r="AN1595" s="180"/>
      <c r="AO1595" s="180"/>
      <c r="AP1595" s="180"/>
      <c r="AQ1595" s="140"/>
      <c r="AR1595" s="46"/>
      <c r="AT1595" s="140"/>
      <c r="AU1595" s="180"/>
      <c r="AV1595" s="180"/>
      <c r="AW1595" s="180"/>
      <c r="AX1595" s="180"/>
      <c r="AY1595" s="140"/>
      <c r="AZ1595" s="46"/>
    </row>
    <row r="1596" spans="22:52" x14ac:dyDescent="0.25">
      <c r="V1596" s="140"/>
      <c r="W1596" s="180"/>
      <c r="X1596" s="180"/>
      <c r="Y1596" s="180"/>
      <c r="Z1596" s="180"/>
      <c r="AA1596" s="140"/>
      <c r="AB1596" s="46"/>
      <c r="AD1596" s="140"/>
      <c r="AE1596" s="180"/>
      <c r="AF1596" s="180"/>
      <c r="AG1596" s="180"/>
      <c r="AH1596" s="180"/>
      <c r="AI1596" s="140"/>
      <c r="AJ1596" s="46"/>
      <c r="AL1596" s="140"/>
      <c r="AM1596" s="180"/>
      <c r="AN1596" s="180"/>
      <c r="AO1596" s="180"/>
      <c r="AP1596" s="180"/>
      <c r="AQ1596" s="140"/>
      <c r="AR1596" s="46"/>
      <c r="AT1596" s="140"/>
      <c r="AU1596" s="180"/>
      <c r="AV1596" s="180"/>
      <c r="AW1596" s="180"/>
      <c r="AX1596" s="180"/>
      <c r="AY1596" s="140"/>
      <c r="AZ1596" s="46"/>
    </row>
    <row r="1597" spans="22:52" x14ac:dyDescent="0.25">
      <c r="V1597" s="140"/>
      <c r="W1597" s="180"/>
      <c r="X1597" s="180"/>
      <c r="Y1597" s="180"/>
      <c r="Z1597" s="180"/>
      <c r="AA1597" s="140"/>
      <c r="AB1597" s="46"/>
      <c r="AD1597" s="140"/>
      <c r="AE1597" s="180"/>
      <c r="AF1597" s="180"/>
      <c r="AG1597" s="180"/>
      <c r="AH1597" s="180"/>
      <c r="AI1597" s="140"/>
      <c r="AJ1597" s="46"/>
      <c r="AL1597" s="140"/>
      <c r="AM1597" s="180"/>
      <c r="AN1597" s="180"/>
      <c r="AO1597" s="180"/>
      <c r="AP1597" s="180"/>
      <c r="AQ1597" s="140"/>
      <c r="AR1597" s="46"/>
      <c r="AT1597" s="140"/>
      <c r="AU1597" s="180"/>
      <c r="AV1597" s="180"/>
      <c r="AW1597" s="180"/>
      <c r="AX1597" s="180"/>
      <c r="AY1597" s="140"/>
      <c r="AZ1597" s="46"/>
    </row>
    <row r="1598" spans="22:52" x14ac:dyDescent="0.25">
      <c r="V1598" s="140"/>
      <c r="W1598" s="180"/>
      <c r="X1598" s="180"/>
      <c r="Y1598" s="180"/>
      <c r="Z1598" s="180"/>
      <c r="AA1598" s="140"/>
      <c r="AB1598" s="46"/>
      <c r="AD1598" s="140"/>
      <c r="AE1598" s="180"/>
      <c r="AF1598" s="180"/>
      <c r="AG1598" s="180"/>
      <c r="AH1598" s="180"/>
      <c r="AI1598" s="140"/>
      <c r="AJ1598" s="46"/>
      <c r="AL1598" s="140"/>
      <c r="AM1598" s="180"/>
      <c r="AN1598" s="180"/>
      <c r="AO1598" s="180"/>
      <c r="AP1598" s="180"/>
      <c r="AQ1598" s="140"/>
      <c r="AR1598" s="46"/>
      <c r="AT1598" s="140"/>
      <c r="AU1598" s="180"/>
      <c r="AV1598" s="180"/>
      <c r="AW1598" s="180"/>
      <c r="AX1598" s="180"/>
      <c r="AY1598" s="140"/>
      <c r="AZ1598" s="46"/>
    </row>
    <row r="1599" spans="22:52" x14ac:dyDescent="0.25">
      <c r="V1599" s="140"/>
      <c r="W1599" s="180"/>
      <c r="X1599" s="180"/>
      <c r="Y1599" s="180"/>
      <c r="Z1599" s="180"/>
      <c r="AA1599" s="140"/>
      <c r="AB1599" s="46"/>
      <c r="AD1599" s="140"/>
      <c r="AE1599" s="180"/>
      <c r="AF1599" s="180"/>
      <c r="AG1599" s="180"/>
      <c r="AH1599" s="180"/>
      <c r="AI1599" s="140"/>
      <c r="AJ1599" s="46"/>
      <c r="AL1599" s="140"/>
      <c r="AM1599" s="180"/>
      <c r="AN1599" s="180"/>
      <c r="AO1599" s="180"/>
      <c r="AP1599" s="180"/>
      <c r="AQ1599" s="140"/>
      <c r="AR1599" s="46"/>
      <c r="AT1599" s="140"/>
      <c r="AU1599" s="180"/>
      <c r="AV1599" s="180"/>
      <c r="AW1599" s="180"/>
      <c r="AX1599" s="180"/>
      <c r="AY1599" s="140"/>
      <c r="AZ1599" s="46"/>
    </row>
    <row r="1600" spans="22:52" x14ac:dyDescent="0.25">
      <c r="V1600" s="140"/>
      <c r="W1600" s="180"/>
      <c r="X1600" s="180"/>
      <c r="Y1600" s="180"/>
      <c r="Z1600" s="180"/>
      <c r="AA1600" s="140"/>
      <c r="AB1600" s="46"/>
      <c r="AD1600" s="140"/>
      <c r="AE1600" s="180"/>
      <c r="AF1600" s="180"/>
      <c r="AG1600" s="180"/>
      <c r="AH1600" s="180"/>
      <c r="AI1600" s="140"/>
      <c r="AJ1600" s="46"/>
      <c r="AL1600" s="140"/>
      <c r="AM1600" s="180"/>
      <c r="AN1600" s="180"/>
      <c r="AO1600" s="180"/>
      <c r="AP1600" s="180"/>
      <c r="AQ1600" s="140"/>
      <c r="AR1600" s="46"/>
      <c r="AT1600" s="140"/>
      <c r="AU1600" s="180"/>
      <c r="AV1600" s="180"/>
      <c r="AW1600" s="180"/>
      <c r="AX1600" s="180"/>
      <c r="AY1600" s="140"/>
      <c r="AZ1600" s="46"/>
    </row>
    <row r="1601" spans="22:52" x14ac:dyDescent="0.25">
      <c r="V1601" s="140"/>
      <c r="W1601" s="180"/>
      <c r="X1601" s="180"/>
      <c r="Y1601" s="180"/>
      <c r="Z1601" s="180"/>
      <c r="AA1601" s="140"/>
      <c r="AB1601" s="46"/>
      <c r="AD1601" s="140"/>
      <c r="AE1601" s="180"/>
      <c r="AF1601" s="180"/>
      <c r="AG1601" s="180"/>
      <c r="AH1601" s="180"/>
      <c r="AI1601" s="140"/>
      <c r="AJ1601" s="46"/>
      <c r="AL1601" s="140"/>
      <c r="AM1601" s="180"/>
      <c r="AN1601" s="180"/>
      <c r="AO1601" s="180"/>
      <c r="AP1601" s="180"/>
      <c r="AQ1601" s="140"/>
      <c r="AR1601" s="46"/>
      <c r="AT1601" s="140"/>
      <c r="AU1601" s="180"/>
      <c r="AV1601" s="180"/>
      <c r="AW1601" s="180"/>
      <c r="AX1601" s="180"/>
      <c r="AY1601" s="140"/>
      <c r="AZ1601" s="46"/>
    </row>
    <row r="1602" spans="22:52" x14ac:dyDescent="0.25">
      <c r="V1602" s="140"/>
      <c r="W1602" s="180"/>
      <c r="X1602" s="180"/>
      <c r="Y1602" s="180"/>
      <c r="Z1602" s="180"/>
      <c r="AA1602" s="140"/>
      <c r="AB1602" s="46"/>
      <c r="AD1602" s="140"/>
      <c r="AE1602" s="180"/>
      <c r="AF1602" s="180"/>
      <c r="AG1602" s="180"/>
      <c r="AH1602" s="180"/>
      <c r="AI1602" s="140"/>
      <c r="AJ1602" s="46"/>
      <c r="AL1602" s="140"/>
      <c r="AM1602" s="180"/>
      <c r="AN1602" s="180"/>
      <c r="AO1602" s="180"/>
      <c r="AP1602" s="180"/>
      <c r="AQ1602" s="140"/>
      <c r="AR1602" s="46"/>
      <c r="AT1602" s="140"/>
      <c r="AU1602" s="180"/>
      <c r="AV1602" s="180"/>
      <c r="AW1602" s="180"/>
      <c r="AX1602" s="180"/>
      <c r="AY1602" s="140"/>
      <c r="AZ1602" s="46"/>
    </row>
    <row r="1603" spans="22:52" x14ac:dyDescent="0.25">
      <c r="V1603" s="140"/>
      <c r="W1603" s="180"/>
      <c r="X1603" s="180"/>
      <c r="Y1603" s="180"/>
      <c r="Z1603" s="180"/>
      <c r="AA1603" s="140"/>
      <c r="AB1603" s="46"/>
      <c r="AD1603" s="140"/>
      <c r="AE1603" s="180"/>
      <c r="AF1603" s="180"/>
      <c r="AG1603" s="180"/>
      <c r="AH1603" s="180"/>
      <c r="AI1603" s="140"/>
      <c r="AJ1603" s="46"/>
      <c r="AL1603" s="140"/>
      <c r="AM1603" s="180"/>
      <c r="AN1603" s="180"/>
      <c r="AO1603" s="180"/>
      <c r="AP1603" s="180"/>
      <c r="AQ1603" s="140"/>
      <c r="AR1603" s="46"/>
      <c r="AT1603" s="140"/>
      <c r="AU1603" s="180"/>
      <c r="AV1603" s="180"/>
      <c r="AW1603" s="180"/>
      <c r="AX1603" s="180"/>
      <c r="AY1603" s="140"/>
      <c r="AZ1603" s="46"/>
    </row>
    <row r="1604" spans="22:52" x14ac:dyDescent="0.25">
      <c r="V1604" s="140"/>
      <c r="W1604" s="180"/>
      <c r="X1604" s="180"/>
      <c r="Y1604" s="180"/>
      <c r="Z1604" s="180"/>
      <c r="AA1604" s="140"/>
      <c r="AB1604" s="46"/>
      <c r="AD1604" s="140"/>
      <c r="AE1604" s="180"/>
      <c r="AF1604" s="180"/>
      <c r="AG1604" s="180"/>
      <c r="AH1604" s="180"/>
      <c r="AI1604" s="140"/>
      <c r="AJ1604" s="46"/>
      <c r="AL1604" s="140"/>
      <c r="AM1604" s="180"/>
      <c r="AN1604" s="180"/>
      <c r="AO1604" s="180"/>
      <c r="AP1604" s="180"/>
      <c r="AQ1604" s="140"/>
      <c r="AR1604" s="46"/>
      <c r="AT1604" s="140"/>
      <c r="AU1604" s="180"/>
      <c r="AV1604" s="180"/>
      <c r="AW1604" s="180"/>
      <c r="AX1604" s="180"/>
      <c r="AY1604" s="140"/>
      <c r="AZ1604" s="46"/>
    </row>
    <row r="1605" spans="22:52" x14ac:dyDescent="0.25">
      <c r="V1605" s="140"/>
      <c r="W1605" s="180"/>
      <c r="X1605" s="180"/>
      <c r="Y1605" s="180"/>
      <c r="Z1605" s="180"/>
      <c r="AA1605" s="140"/>
      <c r="AB1605" s="46"/>
      <c r="AD1605" s="140"/>
      <c r="AE1605" s="180"/>
      <c r="AF1605" s="180"/>
      <c r="AG1605" s="180"/>
      <c r="AH1605" s="180"/>
      <c r="AI1605" s="140"/>
      <c r="AJ1605" s="46"/>
      <c r="AL1605" s="140"/>
      <c r="AM1605" s="180"/>
      <c r="AN1605" s="180"/>
      <c r="AO1605" s="180"/>
      <c r="AP1605" s="180"/>
      <c r="AQ1605" s="140"/>
      <c r="AR1605" s="46"/>
      <c r="AT1605" s="140"/>
      <c r="AU1605" s="180"/>
      <c r="AV1605" s="180"/>
      <c r="AW1605" s="180"/>
      <c r="AX1605" s="180"/>
      <c r="AY1605" s="140"/>
      <c r="AZ1605" s="46"/>
    </row>
    <row r="1606" spans="22:52" x14ac:dyDescent="0.25">
      <c r="V1606" s="140"/>
      <c r="W1606" s="180"/>
      <c r="X1606" s="180"/>
      <c r="Y1606" s="180"/>
      <c r="Z1606" s="180"/>
      <c r="AA1606" s="140"/>
      <c r="AB1606" s="46"/>
      <c r="AD1606" s="140"/>
      <c r="AE1606" s="180"/>
      <c r="AF1606" s="180"/>
      <c r="AG1606" s="180"/>
      <c r="AH1606" s="180"/>
      <c r="AI1606" s="140"/>
      <c r="AJ1606" s="46"/>
      <c r="AL1606" s="140"/>
      <c r="AM1606" s="180"/>
      <c r="AN1606" s="180"/>
      <c r="AO1606" s="180"/>
      <c r="AP1606" s="180"/>
      <c r="AQ1606" s="140"/>
      <c r="AR1606" s="46"/>
      <c r="AT1606" s="140"/>
      <c r="AU1606" s="180"/>
      <c r="AV1606" s="180"/>
      <c r="AW1606" s="180"/>
      <c r="AX1606" s="180"/>
      <c r="AY1606" s="140"/>
      <c r="AZ1606" s="46"/>
    </row>
    <row r="1607" spans="22:52" x14ac:dyDescent="0.25">
      <c r="V1607" s="140"/>
      <c r="W1607" s="180"/>
      <c r="X1607" s="180"/>
      <c r="Y1607" s="180"/>
      <c r="Z1607" s="180"/>
      <c r="AA1607" s="140"/>
      <c r="AB1607" s="46"/>
      <c r="AD1607" s="140"/>
      <c r="AE1607" s="180"/>
      <c r="AF1607" s="180"/>
      <c r="AG1607" s="180"/>
      <c r="AH1607" s="180"/>
      <c r="AI1607" s="140"/>
      <c r="AJ1607" s="46"/>
      <c r="AL1607" s="140"/>
      <c r="AM1607" s="180"/>
      <c r="AN1607" s="180"/>
      <c r="AO1607" s="180"/>
      <c r="AP1607" s="180"/>
      <c r="AQ1607" s="140"/>
      <c r="AR1607" s="46"/>
      <c r="AT1607" s="140"/>
      <c r="AU1607" s="180"/>
      <c r="AV1607" s="180"/>
      <c r="AW1607" s="180"/>
      <c r="AX1607" s="180"/>
      <c r="AY1607" s="140"/>
      <c r="AZ1607" s="46"/>
    </row>
    <row r="1608" spans="22:52" x14ac:dyDescent="0.25">
      <c r="V1608" s="140"/>
      <c r="W1608" s="180"/>
      <c r="X1608" s="180"/>
      <c r="Y1608" s="180"/>
      <c r="Z1608" s="180"/>
      <c r="AA1608" s="140"/>
      <c r="AB1608" s="46"/>
      <c r="AD1608" s="140"/>
      <c r="AE1608" s="180"/>
      <c r="AF1608" s="180"/>
      <c r="AG1608" s="180"/>
      <c r="AH1608" s="180"/>
      <c r="AI1608" s="140"/>
      <c r="AJ1608" s="46"/>
      <c r="AL1608" s="140"/>
      <c r="AM1608" s="180"/>
      <c r="AN1608" s="180"/>
      <c r="AO1608" s="180"/>
      <c r="AP1608" s="180"/>
      <c r="AQ1608" s="140"/>
      <c r="AR1608" s="46"/>
      <c r="AT1608" s="140"/>
      <c r="AU1608" s="180"/>
      <c r="AV1608" s="180"/>
      <c r="AW1608" s="180"/>
      <c r="AX1608" s="180"/>
      <c r="AY1608" s="140"/>
      <c r="AZ1608" s="46"/>
    </row>
    <row r="1609" spans="22:52" x14ac:dyDescent="0.25">
      <c r="V1609" s="140"/>
      <c r="W1609" s="180"/>
      <c r="X1609" s="180"/>
      <c r="Y1609" s="180"/>
      <c r="Z1609" s="180"/>
      <c r="AA1609" s="140"/>
      <c r="AB1609" s="46"/>
      <c r="AD1609" s="140"/>
      <c r="AE1609" s="180"/>
      <c r="AF1609" s="180"/>
      <c r="AG1609" s="180"/>
      <c r="AH1609" s="180"/>
      <c r="AI1609" s="140"/>
      <c r="AJ1609" s="46"/>
      <c r="AL1609" s="140"/>
      <c r="AM1609" s="180"/>
      <c r="AN1609" s="180"/>
      <c r="AO1609" s="180"/>
      <c r="AP1609" s="180"/>
      <c r="AQ1609" s="140"/>
      <c r="AR1609" s="46"/>
      <c r="AT1609" s="140"/>
      <c r="AU1609" s="180"/>
      <c r="AV1609" s="180"/>
      <c r="AW1609" s="180"/>
      <c r="AX1609" s="180"/>
      <c r="AY1609" s="140"/>
      <c r="AZ1609" s="46"/>
    </row>
    <row r="1610" spans="22:52" x14ac:dyDescent="0.25">
      <c r="V1610" s="140"/>
      <c r="W1610" s="180"/>
      <c r="X1610" s="180"/>
      <c r="Y1610" s="180"/>
      <c r="Z1610" s="180"/>
      <c r="AA1610" s="140"/>
      <c r="AB1610" s="46"/>
      <c r="AD1610" s="140"/>
      <c r="AE1610" s="180"/>
      <c r="AF1610" s="180"/>
      <c r="AG1610" s="180"/>
      <c r="AH1610" s="180"/>
      <c r="AI1610" s="140"/>
      <c r="AJ1610" s="46"/>
      <c r="AL1610" s="140"/>
      <c r="AM1610" s="180"/>
      <c r="AN1610" s="180"/>
      <c r="AO1610" s="180"/>
      <c r="AP1610" s="180"/>
      <c r="AQ1610" s="140"/>
      <c r="AR1610" s="46"/>
      <c r="AT1610" s="140"/>
      <c r="AU1610" s="180"/>
      <c r="AV1610" s="180"/>
      <c r="AW1610" s="180"/>
      <c r="AX1610" s="180"/>
      <c r="AY1610" s="140"/>
      <c r="AZ1610" s="46"/>
    </row>
    <row r="1611" spans="22:52" x14ac:dyDescent="0.25">
      <c r="V1611" s="140"/>
      <c r="W1611" s="180"/>
      <c r="X1611" s="180"/>
      <c r="Y1611" s="180"/>
      <c r="Z1611" s="180"/>
      <c r="AA1611" s="140"/>
      <c r="AB1611" s="46"/>
      <c r="AD1611" s="140"/>
      <c r="AE1611" s="180"/>
      <c r="AF1611" s="180"/>
      <c r="AG1611" s="180"/>
      <c r="AH1611" s="180"/>
      <c r="AI1611" s="140"/>
      <c r="AJ1611" s="46"/>
      <c r="AL1611" s="140"/>
      <c r="AM1611" s="180"/>
      <c r="AN1611" s="180"/>
      <c r="AO1611" s="180"/>
      <c r="AP1611" s="180"/>
      <c r="AQ1611" s="140"/>
      <c r="AR1611" s="46"/>
      <c r="AT1611" s="140"/>
      <c r="AU1611" s="180"/>
      <c r="AV1611" s="180"/>
      <c r="AW1611" s="180"/>
      <c r="AX1611" s="180"/>
      <c r="AY1611" s="140"/>
      <c r="AZ1611" s="46"/>
    </row>
    <row r="1612" spans="22:52" x14ac:dyDescent="0.25">
      <c r="V1612" s="140"/>
      <c r="W1612" s="180"/>
      <c r="X1612" s="180"/>
      <c r="Y1612" s="180"/>
      <c r="Z1612" s="180"/>
      <c r="AA1612" s="140"/>
      <c r="AB1612" s="46"/>
      <c r="AD1612" s="140"/>
      <c r="AE1612" s="180"/>
      <c r="AF1612" s="180"/>
      <c r="AG1612" s="180"/>
      <c r="AH1612" s="180"/>
      <c r="AI1612" s="140"/>
      <c r="AJ1612" s="46"/>
      <c r="AL1612" s="140"/>
      <c r="AM1612" s="180"/>
      <c r="AN1612" s="180"/>
      <c r="AO1612" s="180"/>
      <c r="AP1612" s="180"/>
      <c r="AQ1612" s="140"/>
      <c r="AR1612" s="46"/>
      <c r="AT1612" s="140"/>
      <c r="AU1612" s="180"/>
      <c r="AV1612" s="180"/>
      <c r="AW1612" s="180"/>
      <c r="AX1612" s="180"/>
      <c r="AY1612" s="140"/>
      <c r="AZ1612" s="46"/>
    </row>
    <row r="1613" spans="22:52" x14ac:dyDescent="0.25">
      <c r="V1613" s="140"/>
      <c r="W1613" s="180"/>
      <c r="X1613" s="180"/>
      <c r="Y1613" s="180"/>
      <c r="Z1613" s="180"/>
      <c r="AA1613" s="140"/>
      <c r="AB1613" s="46"/>
      <c r="AD1613" s="140"/>
      <c r="AE1613" s="180"/>
      <c r="AF1613" s="180"/>
      <c r="AG1613" s="180"/>
      <c r="AH1613" s="180"/>
      <c r="AI1613" s="140"/>
      <c r="AJ1613" s="46"/>
      <c r="AL1613" s="140"/>
      <c r="AM1613" s="180"/>
      <c r="AN1613" s="180"/>
      <c r="AO1613" s="180"/>
      <c r="AP1613" s="180"/>
      <c r="AQ1613" s="140"/>
      <c r="AR1613" s="46"/>
      <c r="AT1613" s="140"/>
      <c r="AU1613" s="180"/>
      <c r="AV1613" s="180"/>
      <c r="AW1613" s="180"/>
      <c r="AX1613" s="180"/>
      <c r="AY1613" s="140"/>
      <c r="AZ1613" s="46"/>
    </row>
    <row r="1614" spans="22:52" x14ac:dyDescent="0.25">
      <c r="V1614" s="140"/>
      <c r="W1614" s="180"/>
      <c r="X1614" s="180"/>
      <c r="Y1614" s="180"/>
      <c r="Z1614" s="180"/>
      <c r="AA1614" s="140"/>
      <c r="AB1614" s="46"/>
      <c r="AD1614" s="140"/>
      <c r="AE1614" s="180"/>
      <c r="AF1614" s="180"/>
      <c r="AG1614" s="180"/>
      <c r="AH1614" s="180"/>
      <c r="AI1614" s="140"/>
      <c r="AJ1614" s="46"/>
      <c r="AL1614" s="140"/>
      <c r="AM1614" s="180"/>
      <c r="AN1614" s="180"/>
      <c r="AO1614" s="180"/>
      <c r="AP1614" s="180"/>
      <c r="AQ1614" s="140"/>
      <c r="AR1614" s="46"/>
      <c r="AT1614" s="140"/>
      <c r="AU1614" s="180"/>
      <c r="AV1614" s="180"/>
      <c r="AW1614" s="180"/>
      <c r="AX1614" s="180"/>
      <c r="AY1614" s="140"/>
      <c r="AZ1614" s="46"/>
    </row>
    <row r="1615" spans="22:52" x14ac:dyDescent="0.25">
      <c r="V1615" s="140"/>
      <c r="W1615" s="180"/>
      <c r="X1615" s="180"/>
      <c r="Y1615" s="180"/>
      <c r="Z1615" s="180"/>
      <c r="AA1615" s="140"/>
      <c r="AB1615" s="46"/>
      <c r="AD1615" s="140"/>
      <c r="AE1615" s="180"/>
      <c r="AF1615" s="180"/>
      <c r="AG1615" s="180"/>
      <c r="AH1615" s="180"/>
      <c r="AI1615" s="140"/>
      <c r="AJ1615" s="46"/>
      <c r="AL1615" s="140"/>
      <c r="AM1615" s="180"/>
      <c r="AN1615" s="180"/>
      <c r="AO1615" s="180"/>
      <c r="AP1615" s="180"/>
      <c r="AQ1615" s="140"/>
      <c r="AR1615" s="46"/>
      <c r="AT1615" s="140"/>
      <c r="AU1615" s="180"/>
      <c r="AV1615" s="180"/>
      <c r="AW1615" s="180"/>
      <c r="AX1615" s="180"/>
      <c r="AY1615" s="140"/>
      <c r="AZ1615" s="46"/>
    </row>
    <row r="1616" spans="22:52" x14ac:dyDescent="0.25">
      <c r="V1616" s="140"/>
      <c r="W1616" s="180"/>
      <c r="X1616" s="180"/>
      <c r="Y1616" s="180"/>
      <c r="Z1616" s="180"/>
      <c r="AA1616" s="140"/>
      <c r="AB1616" s="46"/>
      <c r="AD1616" s="140"/>
      <c r="AE1616" s="180"/>
      <c r="AF1616" s="180"/>
      <c r="AG1616" s="180"/>
      <c r="AH1616" s="180"/>
      <c r="AI1616" s="140"/>
      <c r="AJ1616" s="46"/>
      <c r="AL1616" s="140"/>
      <c r="AM1616" s="180"/>
      <c r="AN1616" s="180"/>
      <c r="AO1616" s="180"/>
      <c r="AP1616" s="180"/>
      <c r="AQ1616" s="140"/>
      <c r="AR1616" s="46"/>
      <c r="AT1616" s="140"/>
      <c r="AU1616" s="180"/>
      <c r="AV1616" s="180"/>
      <c r="AW1616" s="180"/>
      <c r="AX1616" s="180"/>
      <c r="AY1616" s="140"/>
      <c r="AZ1616" s="46"/>
    </row>
    <row r="1617" spans="22:52" x14ac:dyDescent="0.25">
      <c r="V1617" s="140"/>
      <c r="W1617" s="180"/>
      <c r="X1617" s="180"/>
      <c r="Y1617" s="180"/>
      <c r="Z1617" s="180"/>
      <c r="AA1617" s="140"/>
      <c r="AB1617" s="46"/>
      <c r="AD1617" s="140"/>
      <c r="AE1617" s="180"/>
      <c r="AF1617" s="180"/>
      <c r="AG1617" s="180"/>
      <c r="AH1617" s="180"/>
      <c r="AI1617" s="140"/>
      <c r="AJ1617" s="46"/>
      <c r="AL1617" s="140"/>
      <c r="AM1617" s="180"/>
      <c r="AN1617" s="180"/>
      <c r="AO1617" s="180"/>
      <c r="AP1617" s="180"/>
      <c r="AQ1617" s="140"/>
      <c r="AR1617" s="46"/>
      <c r="AT1617" s="140"/>
      <c r="AU1617" s="180"/>
      <c r="AV1617" s="180"/>
      <c r="AW1617" s="180"/>
      <c r="AX1617" s="180"/>
      <c r="AY1617" s="140"/>
      <c r="AZ1617" s="46"/>
    </row>
    <row r="1618" spans="22:52" x14ac:dyDescent="0.25">
      <c r="V1618" s="140"/>
      <c r="W1618" s="180"/>
      <c r="X1618" s="180"/>
      <c r="Y1618" s="180"/>
      <c r="Z1618" s="180"/>
      <c r="AA1618" s="140"/>
      <c r="AB1618" s="46"/>
      <c r="AD1618" s="140"/>
      <c r="AE1618" s="180"/>
      <c r="AF1618" s="180"/>
      <c r="AG1618" s="180"/>
      <c r="AH1618" s="180"/>
      <c r="AI1618" s="140"/>
      <c r="AJ1618" s="46"/>
      <c r="AL1618" s="140"/>
      <c r="AM1618" s="180"/>
      <c r="AN1618" s="180"/>
      <c r="AO1618" s="180"/>
      <c r="AP1618" s="180"/>
      <c r="AQ1618" s="140"/>
      <c r="AR1618" s="46"/>
      <c r="AT1618" s="140"/>
      <c r="AU1618" s="180"/>
      <c r="AV1618" s="180"/>
      <c r="AW1618" s="180"/>
      <c r="AX1618" s="180"/>
      <c r="AY1618" s="140"/>
      <c r="AZ1618" s="46"/>
    </row>
    <row r="1619" spans="22:52" x14ac:dyDescent="0.25">
      <c r="V1619" s="140"/>
      <c r="W1619" s="180"/>
      <c r="X1619" s="180"/>
      <c r="Y1619" s="180"/>
      <c r="Z1619" s="180"/>
      <c r="AA1619" s="140"/>
      <c r="AB1619" s="46"/>
      <c r="AD1619" s="140"/>
      <c r="AE1619" s="180"/>
      <c r="AF1619" s="180"/>
      <c r="AG1619" s="180"/>
      <c r="AH1619" s="180"/>
      <c r="AI1619" s="140"/>
      <c r="AJ1619" s="46"/>
      <c r="AL1619" s="140"/>
      <c r="AM1619" s="180"/>
      <c r="AN1619" s="180"/>
      <c r="AO1619" s="180"/>
      <c r="AP1619" s="180"/>
      <c r="AQ1619" s="140"/>
      <c r="AR1619" s="46"/>
      <c r="AT1619" s="140"/>
      <c r="AU1619" s="180"/>
      <c r="AV1619" s="180"/>
      <c r="AW1619" s="180"/>
      <c r="AX1619" s="180"/>
      <c r="AY1619" s="140"/>
      <c r="AZ1619" s="46"/>
    </row>
    <row r="1620" spans="22:52" x14ac:dyDescent="0.25">
      <c r="V1620" s="140"/>
      <c r="W1620" s="180"/>
      <c r="X1620" s="180"/>
      <c r="Y1620" s="180"/>
      <c r="Z1620" s="180"/>
      <c r="AA1620" s="140"/>
      <c r="AB1620" s="46"/>
      <c r="AD1620" s="140"/>
      <c r="AE1620" s="180"/>
      <c r="AF1620" s="180"/>
      <c r="AG1620" s="180"/>
      <c r="AH1620" s="180"/>
      <c r="AI1620" s="140"/>
      <c r="AJ1620" s="46"/>
      <c r="AL1620" s="140"/>
      <c r="AM1620" s="180"/>
      <c r="AN1620" s="180"/>
      <c r="AO1620" s="180"/>
      <c r="AP1620" s="180"/>
      <c r="AQ1620" s="140"/>
      <c r="AR1620" s="46"/>
      <c r="AT1620" s="140"/>
      <c r="AU1620" s="180"/>
      <c r="AV1620" s="180"/>
      <c r="AW1620" s="180"/>
      <c r="AX1620" s="180"/>
      <c r="AY1620" s="140"/>
      <c r="AZ1620" s="46"/>
    </row>
    <row r="1621" spans="22:52" x14ac:dyDescent="0.25">
      <c r="V1621" s="140"/>
      <c r="W1621" s="180"/>
      <c r="X1621" s="180"/>
      <c r="Y1621" s="180"/>
      <c r="Z1621" s="180"/>
      <c r="AA1621" s="140"/>
      <c r="AB1621" s="46"/>
      <c r="AD1621" s="140"/>
      <c r="AE1621" s="180"/>
      <c r="AF1621" s="180"/>
      <c r="AG1621" s="180"/>
      <c r="AH1621" s="180"/>
      <c r="AI1621" s="140"/>
      <c r="AJ1621" s="46"/>
      <c r="AL1621" s="140"/>
      <c r="AM1621" s="180"/>
      <c r="AN1621" s="180"/>
      <c r="AO1621" s="180"/>
      <c r="AP1621" s="180"/>
      <c r="AQ1621" s="140"/>
      <c r="AR1621" s="46"/>
      <c r="AT1621" s="140"/>
      <c r="AU1621" s="180"/>
      <c r="AV1621" s="180"/>
      <c r="AW1621" s="180"/>
      <c r="AX1621" s="180"/>
      <c r="AY1621" s="140"/>
      <c r="AZ1621" s="46"/>
    </row>
    <row r="1622" spans="22:52" x14ac:dyDescent="0.25">
      <c r="V1622" s="140"/>
      <c r="W1622" s="180"/>
      <c r="X1622" s="180"/>
      <c r="Y1622" s="180"/>
      <c r="Z1622" s="180"/>
      <c r="AA1622" s="140"/>
      <c r="AB1622" s="46"/>
      <c r="AD1622" s="140"/>
      <c r="AE1622" s="180"/>
      <c r="AF1622" s="180"/>
      <c r="AG1622" s="180"/>
      <c r="AH1622" s="180"/>
      <c r="AI1622" s="140"/>
      <c r="AJ1622" s="46"/>
      <c r="AL1622" s="140"/>
      <c r="AM1622" s="180"/>
      <c r="AN1622" s="180"/>
      <c r="AO1622" s="180"/>
      <c r="AP1622" s="180"/>
      <c r="AQ1622" s="140"/>
      <c r="AR1622" s="46"/>
      <c r="AT1622" s="140"/>
      <c r="AU1622" s="180"/>
      <c r="AV1622" s="180"/>
      <c r="AW1622" s="180"/>
      <c r="AX1622" s="180"/>
      <c r="AY1622" s="140"/>
      <c r="AZ1622" s="46"/>
    </row>
    <row r="1623" spans="22:52" x14ac:dyDescent="0.25">
      <c r="V1623" s="140"/>
      <c r="W1623" s="180"/>
      <c r="X1623" s="180"/>
      <c r="Y1623" s="180"/>
      <c r="Z1623" s="180"/>
      <c r="AA1623" s="140"/>
      <c r="AB1623" s="46"/>
      <c r="AD1623" s="140"/>
      <c r="AE1623" s="180"/>
      <c r="AF1623" s="180"/>
      <c r="AG1623" s="180"/>
      <c r="AH1623" s="180"/>
      <c r="AI1623" s="140"/>
      <c r="AJ1623" s="46"/>
      <c r="AL1623" s="140"/>
      <c r="AM1623" s="180"/>
      <c r="AN1623" s="180"/>
      <c r="AO1623" s="180"/>
      <c r="AP1623" s="180"/>
      <c r="AQ1623" s="140"/>
      <c r="AR1623" s="46"/>
      <c r="AT1623" s="140"/>
      <c r="AU1623" s="180"/>
      <c r="AV1623" s="180"/>
      <c r="AW1623" s="180"/>
      <c r="AX1623" s="180"/>
      <c r="AY1623" s="140"/>
      <c r="AZ1623" s="46"/>
    </row>
    <row r="1624" spans="22:52" x14ac:dyDescent="0.25">
      <c r="V1624" s="140"/>
      <c r="W1624" s="180"/>
      <c r="X1624" s="180"/>
      <c r="Y1624" s="180"/>
      <c r="Z1624" s="180"/>
      <c r="AA1624" s="140"/>
      <c r="AB1624" s="46"/>
      <c r="AD1624" s="140"/>
      <c r="AE1624" s="180"/>
      <c r="AF1624" s="180"/>
      <c r="AG1624" s="180"/>
      <c r="AH1624" s="180"/>
      <c r="AI1624" s="140"/>
      <c r="AJ1624" s="46"/>
      <c r="AL1624" s="140"/>
      <c r="AM1624" s="180"/>
      <c r="AN1624" s="180"/>
      <c r="AO1624" s="180"/>
      <c r="AP1624" s="180"/>
      <c r="AQ1624" s="140"/>
      <c r="AR1624" s="46"/>
      <c r="AT1624" s="140"/>
      <c r="AU1624" s="180"/>
      <c r="AV1624" s="180"/>
      <c r="AW1624" s="180"/>
      <c r="AX1624" s="180"/>
      <c r="AY1624" s="140"/>
      <c r="AZ1624" s="46"/>
    </row>
    <row r="1625" spans="22:52" x14ac:dyDescent="0.25">
      <c r="V1625" s="140"/>
      <c r="W1625" s="180"/>
      <c r="X1625" s="180"/>
      <c r="Y1625" s="180"/>
      <c r="Z1625" s="180"/>
      <c r="AA1625" s="140"/>
      <c r="AB1625" s="46"/>
      <c r="AD1625" s="140"/>
      <c r="AE1625" s="180"/>
      <c r="AF1625" s="180"/>
      <c r="AG1625" s="180"/>
      <c r="AH1625" s="180"/>
      <c r="AI1625" s="140"/>
      <c r="AJ1625" s="46"/>
      <c r="AL1625" s="140"/>
      <c r="AM1625" s="180"/>
      <c r="AN1625" s="180"/>
      <c r="AO1625" s="180"/>
      <c r="AP1625" s="180"/>
      <c r="AQ1625" s="140"/>
      <c r="AR1625" s="46"/>
      <c r="AT1625" s="140"/>
      <c r="AU1625" s="180"/>
      <c r="AV1625" s="180"/>
      <c r="AW1625" s="180"/>
      <c r="AX1625" s="180"/>
      <c r="AY1625" s="140"/>
      <c r="AZ1625" s="46"/>
    </row>
    <row r="1626" spans="22:52" x14ac:dyDescent="0.25">
      <c r="V1626" s="140"/>
      <c r="W1626" s="180"/>
      <c r="X1626" s="180"/>
      <c r="Y1626" s="180"/>
      <c r="Z1626" s="180"/>
      <c r="AA1626" s="140"/>
      <c r="AB1626" s="46"/>
      <c r="AD1626" s="140"/>
      <c r="AE1626" s="180"/>
      <c r="AF1626" s="180"/>
      <c r="AG1626" s="180"/>
      <c r="AH1626" s="180"/>
      <c r="AI1626" s="140"/>
      <c r="AJ1626" s="46"/>
      <c r="AL1626" s="140"/>
      <c r="AM1626" s="180"/>
      <c r="AN1626" s="180"/>
      <c r="AO1626" s="180"/>
      <c r="AP1626" s="180"/>
      <c r="AQ1626" s="140"/>
      <c r="AR1626" s="46"/>
      <c r="AT1626" s="140"/>
      <c r="AU1626" s="180"/>
      <c r="AV1626" s="180"/>
      <c r="AW1626" s="180"/>
      <c r="AX1626" s="180"/>
      <c r="AY1626" s="140"/>
      <c r="AZ1626" s="46"/>
    </row>
    <row r="1627" spans="22:52" x14ac:dyDescent="0.25">
      <c r="V1627" s="140"/>
      <c r="W1627" s="180"/>
      <c r="X1627" s="180"/>
      <c r="Y1627" s="180"/>
      <c r="Z1627" s="180"/>
      <c r="AA1627" s="140"/>
      <c r="AB1627" s="46"/>
      <c r="AD1627" s="140"/>
      <c r="AE1627" s="180"/>
      <c r="AF1627" s="180"/>
      <c r="AG1627" s="180"/>
      <c r="AH1627" s="180"/>
      <c r="AI1627" s="140"/>
      <c r="AJ1627" s="46"/>
      <c r="AL1627" s="140"/>
      <c r="AM1627" s="180"/>
      <c r="AN1627" s="180"/>
      <c r="AO1627" s="180"/>
      <c r="AP1627" s="180"/>
      <c r="AQ1627" s="140"/>
      <c r="AR1627" s="46"/>
      <c r="AT1627" s="140"/>
      <c r="AU1627" s="180"/>
      <c r="AV1627" s="180"/>
      <c r="AW1627" s="180"/>
      <c r="AX1627" s="180"/>
      <c r="AY1627" s="140"/>
      <c r="AZ1627" s="46"/>
    </row>
    <row r="1628" spans="22:52" x14ac:dyDescent="0.25">
      <c r="V1628" s="140"/>
      <c r="W1628" s="180"/>
      <c r="X1628" s="180"/>
      <c r="Y1628" s="180"/>
      <c r="Z1628" s="180"/>
      <c r="AA1628" s="140"/>
      <c r="AB1628" s="46"/>
      <c r="AD1628" s="140"/>
      <c r="AE1628" s="180"/>
      <c r="AF1628" s="180"/>
      <c r="AG1628" s="180"/>
      <c r="AH1628" s="180"/>
      <c r="AI1628" s="140"/>
      <c r="AJ1628" s="46"/>
      <c r="AL1628" s="140"/>
      <c r="AM1628" s="180"/>
      <c r="AN1628" s="180"/>
      <c r="AO1628" s="180"/>
      <c r="AP1628" s="180"/>
      <c r="AQ1628" s="140"/>
      <c r="AR1628" s="46"/>
      <c r="AT1628" s="140"/>
      <c r="AU1628" s="180"/>
      <c r="AV1628" s="180"/>
      <c r="AW1628" s="180"/>
      <c r="AX1628" s="180"/>
      <c r="AY1628" s="140"/>
      <c r="AZ1628" s="46"/>
    </row>
    <row r="1629" spans="22:52" x14ac:dyDescent="0.25">
      <c r="V1629" s="140"/>
      <c r="W1629" s="180"/>
      <c r="X1629" s="180"/>
      <c r="Y1629" s="180"/>
      <c r="Z1629" s="180"/>
      <c r="AA1629" s="140"/>
      <c r="AB1629" s="46"/>
      <c r="AD1629" s="140"/>
      <c r="AE1629" s="180"/>
      <c r="AF1629" s="180"/>
      <c r="AG1629" s="180"/>
      <c r="AH1629" s="180"/>
      <c r="AI1629" s="140"/>
      <c r="AJ1629" s="46"/>
      <c r="AL1629" s="140"/>
      <c r="AM1629" s="180"/>
      <c r="AN1629" s="180"/>
      <c r="AO1629" s="180"/>
      <c r="AP1629" s="180"/>
      <c r="AQ1629" s="140"/>
      <c r="AR1629" s="46"/>
      <c r="AT1629" s="140"/>
      <c r="AU1629" s="180"/>
      <c r="AV1629" s="180"/>
      <c r="AW1629" s="180"/>
      <c r="AX1629" s="180"/>
      <c r="AY1629" s="140"/>
      <c r="AZ1629" s="46"/>
    </row>
    <row r="1630" spans="22:52" x14ac:dyDescent="0.25">
      <c r="V1630" s="140"/>
      <c r="W1630" s="180"/>
      <c r="X1630" s="180"/>
      <c r="Y1630" s="180"/>
      <c r="Z1630" s="180"/>
      <c r="AA1630" s="140"/>
      <c r="AB1630" s="46"/>
      <c r="AD1630" s="140"/>
      <c r="AE1630" s="180"/>
      <c r="AF1630" s="180"/>
      <c r="AG1630" s="180"/>
      <c r="AH1630" s="180"/>
      <c r="AI1630" s="140"/>
      <c r="AJ1630" s="46"/>
      <c r="AL1630" s="140"/>
      <c r="AM1630" s="180"/>
      <c r="AN1630" s="180"/>
      <c r="AO1630" s="180"/>
      <c r="AP1630" s="180"/>
      <c r="AQ1630" s="140"/>
      <c r="AR1630" s="46"/>
      <c r="AT1630" s="140"/>
      <c r="AU1630" s="180"/>
      <c r="AV1630" s="180"/>
      <c r="AW1630" s="180"/>
      <c r="AX1630" s="180"/>
      <c r="AY1630" s="140"/>
      <c r="AZ1630" s="46"/>
    </row>
    <row r="1631" spans="22:52" x14ac:dyDescent="0.25">
      <c r="V1631" s="140"/>
      <c r="W1631" s="180"/>
      <c r="X1631" s="180"/>
      <c r="Y1631" s="180"/>
      <c r="Z1631" s="180"/>
      <c r="AA1631" s="140"/>
      <c r="AB1631" s="46"/>
      <c r="AD1631" s="140"/>
      <c r="AE1631" s="180"/>
      <c r="AF1631" s="180"/>
      <c r="AG1631" s="180"/>
      <c r="AH1631" s="180"/>
      <c r="AI1631" s="140"/>
      <c r="AJ1631" s="46"/>
      <c r="AL1631" s="140"/>
      <c r="AM1631" s="180"/>
      <c r="AN1631" s="180"/>
      <c r="AO1631" s="180"/>
      <c r="AP1631" s="180"/>
      <c r="AQ1631" s="140"/>
      <c r="AR1631" s="46"/>
      <c r="AT1631" s="140"/>
      <c r="AU1631" s="180"/>
      <c r="AV1631" s="180"/>
      <c r="AW1631" s="180"/>
      <c r="AX1631" s="180"/>
      <c r="AY1631" s="140"/>
      <c r="AZ1631" s="46"/>
    </row>
    <row r="1632" spans="22:52" x14ac:dyDescent="0.25">
      <c r="V1632" s="140"/>
      <c r="W1632" s="180"/>
      <c r="X1632" s="180"/>
      <c r="Y1632" s="180"/>
      <c r="Z1632" s="180"/>
      <c r="AA1632" s="140"/>
      <c r="AB1632" s="46"/>
      <c r="AD1632" s="140"/>
      <c r="AE1632" s="180"/>
      <c r="AF1632" s="180"/>
      <c r="AG1632" s="180"/>
      <c r="AH1632" s="180"/>
      <c r="AI1632" s="140"/>
      <c r="AJ1632" s="46"/>
      <c r="AL1632" s="140"/>
      <c r="AM1632" s="180"/>
      <c r="AN1632" s="180"/>
      <c r="AO1632" s="180"/>
      <c r="AP1632" s="180"/>
      <c r="AQ1632" s="140"/>
      <c r="AR1632" s="46"/>
      <c r="AT1632" s="140"/>
      <c r="AU1632" s="180"/>
      <c r="AV1632" s="180"/>
      <c r="AW1632" s="180"/>
      <c r="AX1632" s="180"/>
      <c r="AY1632" s="140"/>
      <c r="AZ1632" s="46"/>
    </row>
    <row r="1633" spans="22:52" x14ac:dyDescent="0.25">
      <c r="V1633" s="140"/>
      <c r="W1633" s="180"/>
      <c r="X1633" s="180"/>
      <c r="Y1633" s="180"/>
      <c r="Z1633" s="180"/>
      <c r="AA1633" s="140"/>
      <c r="AB1633" s="46"/>
      <c r="AD1633" s="140"/>
      <c r="AE1633" s="180"/>
      <c r="AF1633" s="180"/>
      <c r="AG1633" s="180"/>
      <c r="AH1633" s="180"/>
      <c r="AI1633" s="140"/>
      <c r="AJ1633" s="46"/>
      <c r="AL1633" s="140"/>
      <c r="AM1633" s="180"/>
      <c r="AN1633" s="180"/>
      <c r="AO1633" s="180"/>
      <c r="AP1633" s="180"/>
      <c r="AQ1633" s="140"/>
      <c r="AR1633" s="46"/>
      <c r="AT1633" s="140"/>
      <c r="AU1633" s="180"/>
      <c r="AV1633" s="180"/>
      <c r="AW1633" s="180"/>
      <c r="AX1633" s="180"/>
      <c r="AY1633" s="140"/>
      <c r="AZ1633" s="46"/>
    </row>
    <row r="1634" spans="22:52" x14ac:dyDescent="0.25">
      <c r="V1634" s="140"/>
      <c r="W1634" s="180"/>
      <c r="X1634" s="180"/>
      <c r="Y1634" s="180"/>
      <c r="Z1634" s="180"/>
      <c r="AA1634" s="140"/>
      <c r="AB1634" s="46"/>
      <c r="AD1634" s="140"/>
      <c r="AE1634" s="180"/>
      <c r="AF1634" s="180"/>
      <c r="AG1634" s="180"/>
      <c r="AH1634" s="180"/>
      <c r="AI1634" s="140"/>
      <c r="AJ1634" s="46"/>
      <c r="AL1634" s="140"/>
      <c r="AM1634" s="180"/>
      <c r="AN1634" s="180"/>
      <c r="AO1634" s="180"/>
      <c r="AP1634" s="180"/>
      <c r="AQ1634" s="140"/>
      <c r="AR1634" s="46"/>
      <c r="AT1634" s="140"/>
      <c r="AU1634" s="180"/>
      <c r="AV1634" s="180"/>
      <c r="AW1634" s="180"/>
      <c r="AX1634" s="180"/>
      <c r="AY1634" s="140"/>
      <c r="AZ1634" s="46"/>
    </row>
    <row r="1635" spans="22:52" x14ac:dyDescent="0.25">
      <c r="V1635" s="140"/>
      <c r="W1635" s="180"/>
      <c r="X1635" s="180"/>
      <c r="Y1635" s="180"/>
      <c r="Z1635" s="180"/>
      <c r="AA1635" s="140"/>
      <c r="AB1635" s="46"/>
      <c r="AD1635" s="140"/>
      <c r="AE1635" s="180"/>
      <c r="AF1635" s="180"/>
      <c r="AG1635" s="180"/>
      <c r="AH1635" s="180"/>
      <c r="AI1635" s="140"/>
      <c r="AJ1635" s="46"/>
      <c r="AL1635" s="140"/>
      <c r="AM1635" s="180"/>
      <c r="AN1635" s="180"/>
      <c r="AO1635" s="180"/>
      <c r="AP1635" s="180"/>
      <c r="AQ1635" s="140"/>
      <c r="AR1635" s="46"/>
      <c r="AT1635" s="140"/>
      <c r="AU1635" s="180"/>
      <c r="AV1635" s="180"/>
      <c r="AW1635" s="180"/>
      <c r="AX1635" s="180"/>
      <c r="AY1635" s="140"/>
      <c r="AZ1635" s="46"/>
    </row>
    <row r="1636" spans="22:52" x14ac:dyDescent="0.25">
      <c r="V1636" s="140"/>
      <c r="W1636" s="180"/>
      <c r="X1636" s="180"/>
      <c r="Y1636" s="180"/>
      <c r="Z1636" s="180"/>
      <c r="AA1636" s="140"/>
      <c r="AB1636" s="46"/>
      <c r="AD1636" s="140"/>
      <c r="AE1636" s="180"/>
      <c r="AF1636" s="180"/>
      <c r="AG1636" s="180"/>
      <c r="AH1636" s="180"/>
      <c r="AI1636" s="140"/>
      <c r="AJ1636" s="46"/>
      <c r="AL1636" s="140"/>
      <c r="AM1636" s="180"/>
      <c r="AN1636" s="180"/>
      <c r="AO1636" s="180"/>
      <c r="AP1636" s="180"/>
      <c r="AQ1636" s="140"/>
      <c r="AR1636" s="46"/>
      <c r="AT1636" s="140"/>
      <c r="AU1636" s="180"/>
      <c r="AV1636" s="180"/>
      <c r="AW1636" s="180"/>
      <c r="AX1636" s="180"/>
      <c r="AY1636" s="140"/>
      <c r="AZ1636" s="46"/>
    </row>
    <row r="1637" spans="22:52" x14ac:dyDescent="0.25">
      <c r="V1637" s="140"/>
      <c r="W1637" s="180"/>
      <c r="X1637" s="180"/>
      <c r="Y1637" s="180"/>
      <c r="Z1637" s="180"/>
      <c r="AA1637" s="140"/>
      <c r="AB1637" s="46"/>
      <c r="AD1637" s="140"/>
      <c r="AE1637" s="180"/>
      <c r="AF1637" s="180"/>
      <c r="AG1637" s="180"/>
      <c r="AH1637" s="180"/>
      <c r="AI1637" s="140"/>
      <c r="AJ1637" s="46"/>
      <c r="AL1637" s="140"/>
      <c r="AM1637" s="180"/>
      <c r="AN1637" s="180"/>
      <c r="AO1637" s="180"/>
      <c r="AP1637" s="180"/>
      <c r="AQ1637" s="140"/>
      <c r="AR1637" s="46"/>
      <c r="AT1637" s="140"/>
      <c r="AU1637" s="180"/>
      <c r="AV1637" s="180"/>
      <c r="AW1637" s="180"/>
      <c r="AX1637" s="180"/>
      <c r="AY1637" s="140"/>
      <c r="AZ1637" s="46"/>
    </row>
    <row r="1638" spans="22:52" x14ac:dyDescent="0.25">
      <c r="V1638" s="140"/>
      <c r="W1638" s="180"/>
      <c r="X1638" s="180"/>
      <c r="Y1638" s="180"/>
      <c r="Z1638" s="180"/>
      <c r="AA1638" s="140"/>
      <c r="AB1638" s="46"/>
      <c r="AD1638" s="140"/>
      <c r="AE1638" s="180"/>
      <c r="AF1638" s="180"/>
      <c r="AG1638" s="180"/>
      <c r="AH1638" s="180"/>
      <c r="AI1638" s="140"/>
      <c r="AJ1638" s="46"/>
      <c r="AL1638" s="140"/>
      <c r="AM1638" s="180"/>
      <c r="AN1638" s="180"/>
      <c r="AO1638" s="180"/>
      <c r="AP1638" s="180"/>
      <c r="AQ1638" s="140"/>
      <c r="AR1638" s="46"/>
      <c r="AT1638" s="140"/>
      <c r="AU1638" s="180"/>
      <c r="AV1638" s="180"/>
      <c r="AW1638" s="180"/>
      <c r="AX1638" s="180"/>
      <c r="AY1638" s="140"/>
      <c r="AZ1638" s="46"/>
    </row>
    <row r="1639" spans="22:52" x14ac:dyDescent="0.25">
      <c r="V1639" s="140"/>
      <c r="W1639" s="180"/>
      <c r="X1639" s="180"/>
      <c r="Y1639" s="180"/>
      <c r="Z1639" s="180"/>
      <c r="AA1639" s="140"/>
      <c r="AB1639" s="46"/>
      <c r="AD1639" s="140"/>
      <c r="AE1639" s="180"/>
      <c r="AF1639" s="180"/>
      <c r="AG1639" s="180"/>
      <c r="AH1639" s="180"/>
      <c r="AI1639" s="140"/>
      <c r="AJ1639" s="46"/>
      <c r="AL1639" s="140"/>
      <c r="AM1639" s="180"/>
      <c r="AN1639" s="180"/>
      <c r="AO1639" s="180"/>
      <c r="AP1639" s="180"/>
      <c r="AQ1639" s="140"/>
      <c r="AR1639" s="46"/>
      <c r="AT1639" s="140"/>
      <c r="AU1639" s="180"/>
      <c r="AV1639" s="180"/>
      <c r="AW1639" s="180"/>
      <c r="AX1639" s="180"/>
      <c r="AY1639" s="140"/>
      <c r="AZ1639" s="46"/>
    </row>
    <row r="1640" spans="22:52" x14ac:dyDescent="0.25">
      <c r="V1640" s="140"/>
      <c r="W1640" s="180"/>
      <c r="X1640" s="180"/>
      <c r="Y1640" s="180"/>
      <c r="Z1640" s="180"/>
      <c r="AA1640" s="140"/>
      <c r="AB1640" s="46"/>
      <c r="AD1640" s="140"/>
      <c r="AE1640" s="180"/>
      <c r="AF1640" s="180"/>
      <c r="AG1640" s="180"/>
      <c r="AH1640" s="180"/>
      <c r="AI1640" s="140"/>
      <c r="AJ1640" s="46"/>
      <c r="AL1640" s="140"/>
      <c r="AM1640" s="180"/>
      <c r="AN1640" s="180"/>
      <c r="AO1640" s="180"/>
      <c r="AP1640" s="180"/>
      <c r="AQ1640" s="140"/>
      <c r="AR1640" s="46"/>
      <c r="AT1640" s="140"/>
      <c r="AU1640" s="180"/>
      <c r="AV1640" s="180"/>
      <c r="AW1640" s="180"/>
      <c r="AX1640" s="180"/>
      <c r="AY1640" s="140"/>
      <c r="AZ1640" s="46"/>
    </row>
    <row r="1641" spans="22:52" x14ac:dyDescent="0.25">
      <c r="V1641" s="140"/>
      <c r="W1641" s="180"/>
      <c r="X1641" s="180"/>
      <c r="Y1641" s="180"/>
      <c r="Z1641" s="180"/>
      <c r="AA1641" s="140"/>
      <c r="AB1641" s="46"/>
      <c r="AD1641" s="140"/>
      <c r="AE1641" s="180"/>
      <c r="AF1641" s="180"/>
      <c r="AG1641" s="180"/>
      <c r="AH1641" s="180"/>
      <c r="AI1641" s="140"/>
      <c r="AJ1641" s="46"/>
      <c r="AL1641" s="140"/>
      <c r="AM1641" s="180"/>
      <c r="AN1641" s="180"/>
      <c r="AO1641" s="180"/>
      <c r="AP1641" s="180"/>
      <c r="AQ1641" s="140"/>
      <c r="AR1641" s="46"/>
      <c r="AT1641" s="140"/>
      <c r="AU1641" s="180"/>
      <c r="AV1641" s="180"/>
      <c r="AW1641" s="180"/>
      <c r="AX1641" s="180"/>
      <c r="AY1641" s="140"/>
      <c r="AZ1641" s="46"/>
    </row>
    <row r="1642" spans="22:52" x14ac:dyDescent="0.25">
      <c r="V1642" s="140"/>
      <c r="W1642" s="180"/>
      <c r="X1642" s="180"/>
      <c r="Y1642" s="180"/>
      <c r="Z1642" s="180"/>
      <c r="AA1642" s="140"/>
      <c r="AB1642" s="46"/>
      <c r="AD1642" s="140"/>
      <c r="AE1642" s="180"/>
      <c r="AF1642" s="180"/>
      <c r="AG1642" s="180"/>
      <c r="AH1642" s="180"/>
      <c r="AI1642" s="140"/>
      <c r="AJ1642" s="46"/>
      <c r="AL1642" s="140"/>
      <c r="AM1642" s="180"/>
      <c r="AN1642" s="180"/>
      <c r="AO1642" s="180"/>
      <c r="AP1642" s="180"/>
      <c r="AQ1642" s="140"/>
      <c r="AR1642" s="46"/>
      <c r="AT1642" s="140"/>
      <c r="AU1642" s="180"/>
      <c r="AV1642" s="180"/>
      <c r="AW1642" s="180"/>
      <c r="AX1642" s="180"/>
      <c r="AY1642" s="140"/>
      <c r="AZ1642" s="46"/>
    </row>
    <row r="1643" spans="22:52" x14ac:dyDescent="0.25">
      <c r="V1643" s="140"/>
      <c r="W1643" s="180"/>
      <c r="X1643" s="180"/>
      <c r="Y1643" s="180"/>
      <c r="Z1643" s="180"/>
      <c r="AA1643" s="140"/>
      <c r="AB1643" s="46"/>
      <c r="AD1643" s="140"/>
      <c r="AE1643" s="180"/>
      <c r="AF1643" s="180"/>
      <c r="AG1643" s="180"/>
      <c r="AH1643" s="180"/>
      <c r="AI1643" s="140"/>
      <c r="AJ1643" s="46"/>
      <c r="AL1643" s="140"/>
      <c r="AM1643" s="180"/>
      <c r="AN1643" s="180"/>
      <c r="AO1643" s="180"/>
      <c r="AP1643" s="180"/>
      <c r="AQ1643" s="140"/>
      <c r="AR1643" s="46"/>
      <c r="AT1643" s="140"/>
      <c r="AU1643" s="180"/>
      <c r="AV1643" s="180"/>
      <c r="AW1643" s="180"/>
      <c r="AX1643" s="180"/>
      <c r="AY1643" s="140"/>
      <c r="AZ1643" s="46"/>
    </row>
    <row r="1644" spans="22:52" x14ac:dyDescent="0.25">
      <c r="V1644" s="140"/>
      <c r="W1644" s="180"/>
      <c r="X1644" s="180"/>
      <c r="Y1644" s="180"/>
      <c r="Z1644" s="180"/>
      <c r="AA1644" s="140"/>
      <c r="AB1644" s="46"/>
      <c r="AD1644" s="140"/>
      <c r="AE1644" s="180"/>
      <c r="AF1644" s="180"/>
      <c r="AG1644" s="180"/>
      <c r="AH1644" s="180"/>
      <c r="AI1644" s="140"/>
      <c r="AJ1644" s="46"/>
      <c r="AL1644" s="140"/>
      <c r="AM1644" s="180"/>
      <c r="AN1644" s="180"/>
      <c r="AO1644" s="180"/>
      <c r="AP1644" s="180"/>
      <c r="AQ1644" s="140"/>
      <c r="AR1644" s="46"/>
      <c r="AT1644" s="140"/>
      <c r="AU1644" s="180"/>
      <c r="AV1644" s="180"/>
      <c r="AW1644" s="180"/>
      <c r="AX1644" s="180"/>
      <c r="AY1644" s="140"/>
      <c r="AZ1644" s="46"/>
    </row>
    <row r="1645" spans="22:52" x14ac:dyDescent="0.25">
      <c r="V1645" s="140"/>
      <c r="W1645" s="180"/>
      <c r="X1645" s="180"/>
      <c r="Y1645" s="180"/>
      <c r="Z1645" s="180"/>
      <c r="AA1645" s="140"/>
      <c r="AB1645" s="46"/>
      <c r="AD1645" s="140"/>
      <c r="AE1645" s="180"/>
      <c r="AF1645" s="180"/>
      <c r="AG1645" s="180"/>
      <c r="AH1645" s="180"/>
      <c r="AI1645" s="140"/>
      <c r="AJ1645" s="46"/>
      <c r="AL1645" s="140"/>
      <c r="AM1645" s="180"/>
      <c r="AN1645" s="180"/>
      <c r="AO1645" s="180"/>
      <c r="AP1645" s="180"/>
      <c r="AQ1645" s="140"/>
      <c r="AR1645" s="46"/>
      <c r="AT1645" s="140"/>
      <c r="AU1645" s="180"/>
      <c r="AV1645" s="180"/>
      <c r="AW1645" s="180"/>
      <c r="AX1645" s="180"/>
      <c r="AY1645" s="140"/>
      <c r="AZ1645" s="46"/>
    </row>
    <row r="1646" spans="22:52" x14ac:dyDescent="0.25">
      <c r="V1646" s="140"/>
      <c r="W1646" s="180"/>
      <c r="X1646" s="180"/>
      <c r="Y1646" s="180"/>
      <c r="Z1646" s="180"/>
      <c r="AA1646" s="140"/>
      <c r="AB1646" s="46"/>
      <c r="AD1646" s="140"/>
      <c r="AE1646" s="180"/>
      <c r="AF1646" s="180"/>
      <c r="AG1646" s="180"/>
      <c r="AH1646" s="180"/>
      <c r="AI1646" s="140"/>
      <c r="AJ1646" s="46"/>
      <c r="AL1646" s="140"/>
      <c r="AM1646" s="180"/>
      <c r="AN1646" s="180"/>
      <c r="AO1646" s="180"/>
      <c r="AP1646" s="180"/>
      <c r="AQ1646" s="140"/>
      <c r="AR1646" s="46"/>
      <c r="AT1646" s="140"/>
      <c r="AU1646" s="180"/>
      <c r="AV1646" s="180"/>
      <c r="AW1646" s="180"/>
      <c r="AX1646" s="180"/>
      <c r="AY1646" s="140"/>
      <c r="AZ1646" s="46"/>
    </row>
    <row r="1647" spans="22:52" x14ac:dyDescent="0.25">
      <c r="V1647" s="140"/>
      <c r="W1647" s="180"/>
      <c r="X1647" s="180"/>
      <c r="Y1647" s="180"/>
      <c r="Z1647" s="180"/>
      <c r="AA1647" s="140"/>
      <c r="AB1647" s="46"/>
      <c r="AD1647" s="140"/>
      <c r="AE1647" s="180"/>
      <c r="AF1647" s="180"/>
      <c r="AG1647" s="180"/>
      <c r="AH1647" s="180"/>
      <c r="AI1647" s="140"/>
      <c r="AJ1647" s="46"/>
      <c r="AL1647" s="140"/>
      <c r="AM1647" s="180"/>
      <c r="AN1647" s="180"/>
      <c r="AO1647" s="180"/>
      <c r="AP1647" s="180"/>
      <c r="AQ1647" s="140"/>
      <c r="AR1647" s="46"/>
      <c r="AT1647" s="140"/>
      <c r="AU1647" s="180"/>
      <c r="AV1647" s="180"/>
      <c r="AW1647" s="180"/>
      <c r="AX1647" s="180"/>
      <c r="AY1647" s="140"/>
      <c r="AZ1647" s="46"/>
    </row>
    <row r="1648" spans="22:52" x14ac:dyDescent="0.25">
      <c r="V1648" s="140"/>
      <c r="W1648" s="180"/>
      <c r="X1648" s="180"/>
      <c r="Y1648" s="180"/>
      <c r="Z1648" s="180"/>
      <c r="AA1648" s="140"/>
      <c r="AB1648" s="46"/>
      <c r="AD1648" s="140"/>
      <c r="AE1648" s="180"/>
      <c r="AF1648" s="180"/>
      <c r="AG1648" s="180"/>
      <c r="AH1648" s="180"/>
      <c r="AI1648" s="140"/>
      <c r="AJ1648" s="46"/>
      <c r="AL1648" s="140"/>
      <c r="AM1648" s="180"/>
      <c r="AN1648" s="180"/>
      <c r="AO1648" s="180"/>
      <c r="AP1648" s="180"/>
      <c r="AQ1648" s="140"/>
      <c r="AR1648" s="46"/>
      <c r="AT1648" s="140"/>
      <c r="AU1648" s="180"/>
      <c r="AV1648" s="180"/>
      <c r="AW1648" s="180"/>
      <c r="AX1648" s="180"/>
      <c r="AY1648" s="140"/>
      <c r="AZ1648" s="46"/>
    </row>
    <row r="1649" spans="22:52" x14ac:dyDescent="0.25">
      <c r="V1649" s="140"/>
      <c r="W1649" s="180"/>
      <c r="X1649" s="180"/>
      <c r="Y1649" s="180"/>
      <c r="Z1649" s="180"/>
      <c r="AA1649" s="140"/>
      <c r="AB1649" s="46"/>
      <c r="AD1649" s="140"/>
      <c r="AE1649" s="180"/>
      <c r="AF1649" s="180"/>
      <c r="AG1649" s="180"/>
      <c r="AH1649" s="180"/>
      <c r="AI1649" s="140"/>
      <c r="AJ1649" s="46"/>
      <c r="AL1649" s="140"/>
      <c r="AM1649" s="180"/>
      <c r="AN1649" s="180"/>
      <c r="AO1649" s="180"/>
      <c r="AP1649" s="180"/>
      <c r="AQ1649" s="140"/>
      <c r="AR1649" s="46"/>
      <c r="AT1649" s="140"/>
      <c r="AU1649" s="180"/>
      <c r="AV1649" s="180"/>
      <c r="AW1649" s="180"/>
      <c r="AX1649" s="180"/>
      <c r="AY1649" s="140"/>
      <c r="AZ1649" s="46"/>
    </row>
    <row r="1650" spans="22:52" x14ac:dyDescent="0.25">
      <c r="V1650" s="140"/>
      <c r="W1650" s="180"/>
      <c r="X1650" s="180"/>
      <c r="Y1650" s="180"/>
      <c r="Z1650" s="180"/>
      <c r="AA1650" s="140"/>
      <c r="AB1650" s="46"/>
      <c r="AD1650" s="140"/>
      <c r="AE1650" s="180"/>
      <c r="AF1650" s="180"/>
      <c r="AG1650" s="180"/>
      <c r="AH1650" s="180"/>
      <c r="AI1650" s="140"/>
      <c r="AJ1650" s="46"/>
      <c r="AL1650" s="140"/>
      <c r="AM1650" s="180"/>
      <c r="AN1650" s="180"/>
      <c r="AO1650" s="180"/>
      <c r="AP1650" s="180"/>
      <c r="AQ1650" s="140"/>
      <c r="AR1650" s="46"/>
      <c r="AT1650" s="140"/>
      <c r="AU1650" s="180"/>
      <c r="AV1650" s="180"/>
      <c r="AW1650" s="180"/>
      <c r="AX1650" s="180"/>
      <c r="AY1650" s="140"/>
      <c r="AZ1650" s="46"/>
    </row>
    <row r="1651" spans="22:52" x14ac:dyDescent="0.25">
      <c r="V1651" s="140"/>
      <c r="W1651" s="180"/>
      <c r="X1651" s="180"/>
      <c r="Y1651" s="180"/>
      <c r="Z1651" s="180"/>
      <c r="AA1651" s="140"/>
      <c r="AB1651" s="46"/>
      <c r="AD1651" s="140"/>
      <c r="AE1651" s="180"/>
      <c r="AF1651" s="180"/>
      <c r="AG1651" s="180"/>
      <c r="AH1651" s="180"/>
      <c r="AI1651" s="140"/>
      <c r="AJ1651" s="46"/>
      <c r="AL1651" s="140"/>
      <c r="AM1651" s="180"/>
      <c r="AN1651" s="180"/>
      <c r="AO1651" s="180"/>
      <c r="AP1651" s="180"/>
      <c r="AQ1651" s="140"/>
      <c r="AR1651" s="46"/>
      <c r="AT1651" s="140"/>
      <c r="AU1651" s="180"/>
      <c r="AV1651" s="180"/>
      <c r="AW1651" s="180"/>
      <c r="AX1651" s="180"/>
      <c r="AY1651" s="140"/>
      <c r="AZ1651" s="46"/>
    </row>
    <row r="1652" spans="22:52" x14ac:dyDescent="0.25">
      <c r="V1652" s="140"/>
      <c r="W1652" s="180"/>
      <c r="X1652" s="180"/>
      <c r="Y1652" s="180"/>
      <c r="Z1652" s="180"/>
      <c r="AA1652" s="140"/>
      <c r="AB1652" s="46"/>
      <c r="AD1652" s="140"/>
      <c r="AE1652" s="180"/>
      <c r="AF1652" s="180"/>
      <c r="AG1652" s="180"/>
      <c r="AH1652" s="180"/>
      <c r="AI1652" s="140"/>
      <c r="AJ1652" s="46"/>
      <c r="AL1652" s="140"/>
      <c r="AM1652" s="180"/>
      <c r="AN1652" s="180"/>
      <c r="AO1652" s="180"/>
      <c r="AP1652" s="180"/>
      <c r="AQ1652" s="140"/>
      <c r="AR1652" s="46"/>
      <c r="AT1652" s="140"/>
      <c r="AU1652" s="180"/>
      <c r="AV1652" s="180"/>
      <c r="AW1652" s="180"/>
      <c r="AX1652" s="180"/>
      <c r="AY1652" s="140"/>
      <c r="AZ1652" s="46"/>
    </row>
    <row r="1653" spans="22:52" x14ac:dyDescent="0.25">
      <c r="V1653" s="140"/>
      <c r="W1653" s="180"/>
      <c r="X1653" s="180"/>
      <c r="Y1653" s="180"/>
      <c r="Z1653" s="180"/>
      <c r="AA1653" s="140"/>
      <c r="AB1653" s="46"/>
      <c r="AD1653" s="140"/>
      <c r="AE1653" s="180"/>
      <c r="AF1653" s="180"/>
      <c r="AG1653" s="180"/>
      <c r="AH1653" s="180"/>
      <c r="AI1653" s="140"/>
      <c r="AJ1653" s="46"/>
      <c r="AL1653" s="140"/>
      <c r="AM1653" s="180"/>
      <c r="AN1653" s="180"/>
      <c r="AO1653" s="180"/>
      <c r="AP1653" s="180"/>
      <c r="AQ1653" s="140"/>
      <c r="AR1653" s="46"/>
      <c r="AT1653" s="140"/>
      <c r="AU1653" s="180"/>
      <c r="AV1653" s="180"/>
      <c r="AW1653" s="180"/>
      <c r="AX1653" s="180"/>
      <c r="AY1653" s="140"/>
      <c r="AZ1653" s="46"/>
    </row>
    <row r="1654" spans="22:52" x14ac:dyDescent="0.25">
      <c r="V1654" s="140"/>
      <c r="W1654" s="180"/>
      <c r="X1654" s="180"/>
      <c r="Y1654" s="180"/>
      <c r="Z1654" s="180"/>
      <c r="AA1654" s="140"/>
      <c r="AB1654" s="46"/>
      <c r="AD1654" s="140"/>
      <c r="AE1654" s="180"/>
      <c r="AF1654" s="180"/>
      <c r="AG1654" s="180"/>
      <c r="AH1654" s="180"/>
      <c r="AI1654" s="140"/>
      <c r="AJ1654" s="46"/>
      <c r="AL1654" s="140"/>
      <c r="AM1654" s="180"/>
      <c r="AN1654" s="180"/>
      <c r="AO1654" s="180"/>
      <c r="AP1654" s="180"/>
      <c r="AQ1654" s="140"/>
      <c r="AR1654" s="46"/>
      <c r="AT1654" s="140"/>
      <c r="AU1654" s="180"/>
      <c r="AV1654" s="180"/>
      <c r="AW1654" s="180"/>
      <c r="AX1654" s="180"/>
      <c r="AY1654" s="140"/>
      <c r="AZ1654" s="46"/>
    </row>
    <row r="1655" spans="22:52" x14ac:dyDescent="0.25">
      <c r="V1655" s="140"/>
      <c r="W1655" s="180"/>
      <c r="X1655" s="180"/>
      <c r="Y1655" s="180"/>
      <c r="Z1655" s="180"/>
      <c r="AA1655" s="140"/>
      <c r="AB1655" s="46"/>
      <c r="AD1655" s="140"/>
      <c r="AE1655" s="180"/>
      <c r="AF1655" s="180"/>
      <c r="AG1655" s="180"/>
      <c r="AH1655" s="180"/>
      <c r="AI1655" s="140"/>
      <c r="AJ1655" s="46"/>
      <c r="AL1655" s="140"/>
      <c r="AM1655" s="180"/>
      <c r="AN1655" s="180"/>
      <c r="AO1655" s="180"/>
      <c r="AP1655" s="180"/>
      <c r="AQ1655" s="140"/>
      <c r="AR1655" s="46"/>
      <c r="AT1655" s="140"/>
      <c r="AU1655" s="180"/>
      <c r="AV1655" s="180"/>
      <c r="AW1655" s="180"/>
      <c r="AX1655" s="180"/>
      <c r="AY1655" s="140"/>
      <c r="AZ1655" s="46"/>
    </row>
    <row r="1656" spans="22:52" x14ac:dyDescent="0.25">
      <c r="V1656" s="140"/>
      <c r="W1656" s="180"/>
      <c r="X1656" s="180"/>
      <c r="Y1656" s="180"/>
      <c r="Z1656" s="180"/>
      <c r="AA1656" s="140"/>
      <c r="AB1656" s="46"/>
      <c r="AD1656" s="140"/>
      <c r="AE1656" s="180"/>
      <c r="AF1656" s="180"/>
      <c r="AG1656" s="180"/>
      <c r="AH1656" s="180"/>
      <c r="AI1656" s="140"/>
      <c r="AJ1656" s="46"/>
      <c r="AL1656" s="140"/>
      <c r="AM1656" s="180"/>
      <c r="AN1656" s="180"/>
      <c r="AO1656" s="180"/>
      <c r="AP1656" s="180"/>
      <c r="AQ1656" s="140"/>
      <c r="AR1656" s="46"/>
      <c r="AT1656" s="140"/>
      <c r="AU1656" s="180"/>
      <c r="AV1656" s="180"/>
      <c r="AW1656" s="180"/>
      <c r="AX1656" s="180"/>
      <c r="AY1656" s="140"/>
      <c r="AZ1656" s="46"/>
    </row>
    <row r="1657" spans="22:52" x14ac:dyDescent="0.25">
      <c r="V1657" s="140"/>
      <c r="W1657" s="180"/>
      <c r="X1657" s="180"/>
      <c r="Y1657" s="180"/>
      <c r="Z1657" s="180"/>
      <c r="AA1657" s="140"/>
      <c r="AB1657" s="46"/>
      <c r="AD1657" s="140"/>
      <c r="AE1657" s="180"/>
      <c r="AF1657" s="180"/>
      <c r="AG1657" s="180"/>
      <c r="AH1657" s="180"/>
      <c r="AI1657" s="140"/>
      <c r="AJ1657" s="46"/>
      <c r="AL1657" s="140"/>
      <c r="AM1657" s="180"/>
      <c r="AN1657" s="180"/>
      <c r="AO1657" s="180"/>
      <c r="AP1657" s="180"/>
      <c r="AQ1657" s="140"/>
      <c r="AR1657" s="46"/>
      <c r="AT1657" s="140"/>
      <c r="AU1657" s="180"/>
      <c r="AV1657" s="180"/>
      <c r="AW1657" s="180"/>
      <c r="AX1657" s="180"/>
      <c r="AY1657" s="140"/>
      <c r="AZ1657" s="46"/>
    </row>
    <row r="1658" spans="22:52" x14ac:dyDescent="0.25">
      <c r="V1658" s="140"/>
      <c r="W1658" s="180"/>
      <c r="X1658" s="180"/>
      <c r="Y1658" s="180"/>
      <c r="Z1658" s="180"/>
      <c r="AA1658" s="140"/>
      <c r="AB1658" s="46"/>
      <c r="AD1658" s="140"/>
      <c r="AE1658" s="180"/>
      <c r="AF1658" s="180"/>
      <c r="AG1658" s="180"/>
      <c r="AH1658" s="180"/>
      <c r="AI1658" s="140"/>
      <c r="AJ1658" s="46"/>
      <c r="AL1658" s="140"/>
      <c r="AM1658" s="180"/>
      <c r="AN1658" s="180"/>
      <c r="AO1658" s="180"/>
      <c r="AP1658" s="180"/>
      <c r="AQ1658" s="140"/>
      <c r="AR1658" s="46"/>
      <c r="AT1658" s="140"/>
      <c r="AU1658" s="180"/>
      <c r="AV1658" s="180"/>
      <c r="AW1658" s="180"/>
      <c r="AX1658" s="180"/>
      <c r="AY1658" s="140"/>
      <c r="AZ1658" s="46"/>
    </row>
    <row r="1659" spans="22:52" x14ac:dyDescent="0.25">
      <c r="V1659" s="140"/>
      <c r="W1659" s="180"/>
      <c r="X1659" s="180"/>
      <c r="Y1659" s="180"/>
      <c r="Z1659" s="180"/>
      <c r="AA1659" s="140"/>
      <c r="AB1659" s="46"/>
      <c r="AD1659" s="140"/>
      <c r="AE1659" s="180"/>
      <c r="AF1659" s="180"/>
      <c r="AG1659" s="180"/>
      <c r="AH1659" s="180"/>
      <c r="AI1659" s="140"/>
      <c r="AJ1659" s="46"/>
      <c r="AL1659" s="140"/>
      <c r="AM1659" s="180"/>
      <c r="AN1659" s="180"/>
      <c r="AO1659" s="180"/>
      <c r="AP1659" s="180"/>
      <c r="AQ1659" s="140"/>
      <c r="AR1659" s="46"/>
      <c r="AT1659" s="140"/>
      <c r="AU1659" s="180"/>
      <c r="AV1659" s="180"/>
      <c r="AW1659" s="180"/>
      <c r="AX1659" s="180"/>
      <c r="AY1659" s="140"/>
      <c r="AZ1659" s="46"/>
    </row>
    <row r="1660" spans="22:52" x14ac:dyDescent="0.25">
      <c r="V1660" s="140"/>
      <c r="W1660" s="180"/>
      <c r="X1660" s="180"/>
      <c r="Y1660" s="180"/>
      <c r="Z1660" s="180"/>
      <c r="AA1660" s="140"/>
      <c r="AB1660" s="46"/>
      <c r="AD1660" s="140"/>
      <c r="AE1660" s="180"/>
      <c r="AF1660" s="180"/>
      <c r="AG1660" s="180"/>
      <c r="AH1660" s="180"/>
      <c r="AI1660" s="140"/>
      <c r="AJ1660" s="46"/>
      <c r="AL1660" s="140"/>
      <c r="AM1660" s="180"/>
      <c r="AN1660" s="180"/>
      <c r="AO1660" s="180"/>
      <c r="AP1660" s="180"/>
      <c r="AQ1660" s="140"/>
      <c r="AR1660" s="46"/>
      <c r="AT1660" s="140"/>
      <c r="AU1660" s="180"/>
      <c r="AV1660" s="180"/>
      <c r="AW1660" s="180"/>
      <c r="AX1660" s="180"/>
      <c r="AY1660" s="140"/>
      <c r="AZ1660" s="46"/>
    </row>
    <row r="1661" spans="22:52" x14ac:dyDescent="0.25">
      <c r="V1661" s="140"/>
      <c r="W1661" s="180"/>
      <c r="X1661" s="180"/>
      <c r="Y1661" s="180"/>
      <c r="Z1661" s="180"/>
      <c r="AA1661" s="140"/>
      <c r="AB1661" s="46"/>
      <c r="AD1661" s="140"/>
      <c r="AE1661" s="180"/>
      <c r="AF1661" s="180"/>
      <c r="AG1661" s="180"/>
      <c r="AH1661" s="180"/>
      <c r="AI1661" s="140"/>
      <c r="AJ1661" s="46"/>
      <c r="AL1661" s="140"/>
      <c r="AM1661" s="180"/>
      <c r="AN1661" s="180"/>
      <c r="AO1661" s="180"/>
      <c r="AP1661" s="180"/>
      <c r="AQ1661" s="140"/>
      <c r="AR1661" s="46"/>
      <c r="AT1661" s="140"/>
      <c r="AU1661" s="180"/>
      <c r="AV1661" s="180"/>
      <c r="AW1661" s="180"/>
      <c r="AX1661" s="180"/>
      <c r="AY1661" s="140"/>
      <c r="AZ1661" s="46"/>
    </row>
    <row r="1662" spans="22:52" x14ac:dyDescent="0.25">
      <c r="V1662" s="140"/>
      <c r="W1662" s="180"/>
      <c r="X1662" s="180"/>
      <c r="Y1662" s="180"/>
      <c r="Z1662" s="180"/>
      <c r="AA1662" s="140"/>
      <c r="AB1662" s="46"/>
      <c r="AD1662" s="140"/>
      <c r="AE1662" s="180"/>
      <c r="AF1662" s="180"/>
      <c r="AG1662" s="180"/>
      <c r="AH1662" s="180"/>
      <c r="AI1662" s="140"/>
      <c r="AJ1662" s="46"/>
      <c r="AL1662" s="140"/>
      <c r="AM1662" s="180"/>
      <c r="AN1662" s="180"/>
      <c r="AO1662" s="180"/>
      <c r="AP1662" s="180"/>
      <c r="AQ1662" s="140"/>
      <c r="AR1662" s="46"/>
      <c r="AT1662" s="140"/>
      <c r="AU1662" s="180"/>
      <c r="AV1662" s="180"/>
      <c r="AW1662" s="180"/>
      <c r="AX1662" s="180"/>
      <c r="AY1662" s="140"/>
      <c r="AZ1662" s="46"/>
    </row>
    <row r="1663" spans="22:52" x14ac:dyDescent="0.25">
      <c r="V1663" s="140"/>
      <c r="W1663" s="180"/>
      <c r="X1663" s="180"/>
      <c r="Y1663" s="180"/>
      <c r="Z1663" s="180"/>
      <c r="AA1663" s="140"/>
      <c r="AB1663" s="46"/>
      <c r="AD1663" s="140"/>
      <c r="AE1663" s="180"/>
      <c r="AF1663" s="180"/>
      <c r="AG1663" s="180"/>
      <c r="AH1663" s="180"/>
      <c r="AI1663" s="140"/>
      <c r="AJ1663" s="46"/>
      <c r="AL1663" s="140"/>
      <c r="AM1663" s="180"/>
      <c r="AN1663" s="180"/>
      <c r="AO1663" s="180"/>
      <c r="AP1663" s="180"/>
      <c r="AQ1663" s="140"/>
      <c r="AR1663" s="46"/>
      <c r="AT1663" s="140"/>
      <c r="AU1663" s="180"/>
      <c r="AV1663" s="180"/>
      <c r="AW1663" s="180"/>
      <c r="AX1663" s="180"/>
      <c r="AY1663" s="140"/>
      <c r="AZ1663" s="46"/>
    </row>
    <row r="1664" spans="22:52" x14ac:dyDescent="0.25">
      <c r="V1664" s="140"/>
      <c r="W1664" s="180"/>
      <c r="X1664" s="180"/>
      <c r="Y1664" s="180"/>
      <c r="Z1664" s="180"/>
      <c r="AA1664" s="140"/>
      <c r="AB1664" s="46"/>
      <c r="AD1664" s="140"/>
      <c r="AE1664" s="180"/>
      <c r="AF1664" s="180"/>
      <c r="AG1664" s="180"/>
      <c r="AH1664" s="180"/>
      <c r="AI1664" s="140"/>
      <c r="AJ1664" s="46"/>
      <c r="AL1664" s="140"/>
      <c r="AM1664" s="180"/>
      <c r="AN1664" s="180"/>
      <c r="AO1664" s="180"/>
      <c r="AP1664" s="180"/>
      <c r="AQ1664" s="140"/>
      <c r="AR1664" s="46"/>
      <c r="AT1664" s="140"/>
      <c r="AU1664" s="180"/>
      <c r="AV1664" s="180"/>
      <c r="AW1664" s="180"/>
      <c r="AX1664" s="180"/>
      <c r="AY1664" s="140"/>
      <c r="AZ1664" s="46"/>
    </row>
    <row r="1665" spans="22:52" x14ac:dyDescent="0.25">
      <c r="V1665" s="140"/>
      <c r="W1665" s="180"/>
      <c r="X1665" s="180"/>
      <c r="Y1665" s="180"/>
      <c r="Z1665" s="180"/>
      <c r="AA1665" s="140"/>
      <c r="AB1665" s="46"/>
      <c r="AD1665" s="140"/>
      <c r="AE1665" s="180"/>
      <c r="AF1665" s="180"/>
      <c r="AG1665" s="180"/>
      <c r="AH1665" s="180"/>
      <c r="AI1665" s="140"/>
      <c r="AJ1665" s="46"/>
      <c r="AL1665" s="140"/>
      <c r="AM1665" s="180"/>
      <c r="AN1665" s="180"/>
      <c r="AO1665" s="180"/>
      <c r="AP1665" s="180"/>
      <c r="AQ1665" s="140"/>
      <c r="AR1665" s="46"/>
      <c r="AT1665" s="140"/>
      <c r="AU1665" s="180"/>
      <c r="AV1665" s="180"/>
      <c r="AW1665" s="180"/>
      <c r="AX1665" s="180"/>
      <c r="AY1665" s="140"/>
      <c r="AZ1665" s="46"/>
    </row>
    <row r="1666" spans="22:52" x14ac:dyDescent="0.25">
      <c r="V1666" s="140"/>
      <c r="W1666" s="180"/>
      <c r="X1666" s="180"/>
      <c r="Y1666" s="180"/>
      <c r="Z1666" s="180"/>
      <c r="AA1666" s="140"/>
      <c r="AB1666" s="46"/>
      <c r="AD1666" s="140"/>
      <c r="AE1666" s="180"/>
      <c r="AF1666" s="180"/>
      <c r="AG1666" s="180"/>
      <c r="AH1666" s="180"/>
      <c r="AI1666" s="140"/>
      <c r="AJ1666" s="46"/>
      <c r="AL1666" s="140"/>
      <c r="AM1666" s="180"/>
      <c r="AN1666" s="180"/>
      <c r="AO1666" s="180"/>
      <c r="AP1666" s="180"/>
      <c r="AQ1666" s="140"/>
      <c r="AR1666" s="46"/>
      <c r="AT1666" s="140"/>
      <c r="AU1666" s="180"/>
      <c r="AV1666" s="180"/>
      <c r="AW1666" s="180"/>
      <c r="AX1666" s="180"/>
      <c r="AY1666" s="140"/>
      <c r="AZ1666" s="46"/>
    </row>
    <row r="1667" spans="22:52" x14ac:dyDescent="0.25">
      <c r="V1667" s="140"/>
      <c r="W1667" s="180"/>
      <c r="X1667" s="180"/>
      <c r="Y1667" s="180"/>
      <c r="Z1667" s="180"/>
      <c r="AA1667" s="140"/>
      <c r="AB1667" s="46"/>
      <c r="AD1667" s="140"/>
      <c r="AE1667" s="180"/>
      <c r="AF1667" s="180"/>
      <c r="AG1667" s="180"/>
      <c r="AH1667" s="180"/>
      <c r="AI1667" s="140"/>
      <c r="AJ1667" s="46"/>
      <c r="AL1667" s="140"/>
      <c r="AM1667" s="180"/>
      <c r="AN1667" s="180"/>
      <c r="AO1667" s="180"/>
      <c r="AP1667" s="180"/>
      <c r="AQ1667" s="140"/>
      <c r="AR1667" s="46"/>
      <c r="AT1667" s="140"/>
      <c r="AU1667" s="180"/>
      <c r="AV1667" s="180"/>
      <c r="AW1667" s="180"/>
      <c r="AX1667" s="180"/>
      <c r="AY1667" s="140"/>
      <c r="AZ1667" s="46"/>
    </row>
    <row r="1668" spans="22:52" x14ac:dyDescent="0.25">
      <c r="V1668" s="140"/>
      <c r="W1668" s="180"/>
      <c r="X1668" s="180"/>
      <c r="Y1668" s="180"/>
      <c r="Z1668" s="180"/>
      <c r="AA1668" s="140"/>
      <c r="AB1668" s="46"/>
      <c r="AD1668" s="140"/>
      <c r="AE1668" s="180"/>
      <c r="AF1668" s="180"/>
      <c r="AG1668" s="180"/>
      <c r="AH1668" s="180"/>
      <c r="AI1668" s="140"/>
      <c r="AJ1668" s="46"/>
      <c r="AL1668" s="140"/>
      <c r="AM1668" s="180"/>
      <c r="AN1668" s="180"/>
      <c r="AO1668" s="180"/>
      <c r="AP1668" s="180"/>
      <c r="AQ1668" s="140"/>
      <c r="AR1668" s="46"/>
      <c r="AT1668" s="140"/>
      <c r="AU1668" s="180"/>
      <c r="AV1668" s="180"/>
      <c r="AW1668" s="180"/>
      <c r="AX1668" s="180"/>
      <c r="AY1668" s="140"/>
      <c r="AZ1668" s="46"/>
    </row>
    <row r="1669" spans="22:52" x14ac:dyDescent="0.25">
      <c r="V1669" s="140"/>
      <c r="W1669" s="180"/>
      <c r="X1669" s="180"/>
      <c r="Y1669" s="180"/>
      <c r="Z1669" s="180"/>
      <c r="AA1669" s="140"/>
      <c r="AB1669" s="46"/>
      <c r="AD1669" s="140"/>
      <c r="AE1669" s="180"/>
      <c r="AF1669" s="180"/>
      <c r="AG1669" s="180"/>
      <c r="AH1669" s="180"/>
      <c r="AI1669" s="140"/>
      <c r="AJ1669" s="46"/>
      <c r="AL1669" s="140"/>
      <c r="AM1669" s="180"/>
      <c r="AN1669" s="180"/>
      <c r="AO1669" s="180"/>
      <c r="AP1669" s="180"/>
      <c r="AQ1669" s="140"/>
      <c r="AR1669" s="46"/>
      <c r="AT1669" s="140"/>
      <c r="AU1669" s="180"/>
      <c r="AV1669" s="180"/>
      <c r="AW1669" s="180"/>
      <c r="AX1669" s="180"/>
      <c r="AY1669" s="140"/>
      <c r="AZ1669" s="46"/>
    </row>
    <row r="1670" spans="22:52" x14ac:dyDescent="0.25">
      <c r="V1670" s="140"/>
      <c r="W1670" s="180"/>
      <c r="X1670" s="180"/>
      <c r="Y1670" s="180"/>
      <c r="Z1670" s="180"/>
      <c r="AA1670" s="140"/>
      <c r="AB1670" s="46"/>
      <c r="AD1670" s="140"/>
      <c r="AE1670" s="180"/>
      <c r="AF1670" s="180"/>
      <c r="AG1670" s="180"/>
      <c r="AH1670" s="180"/>
      <c r="AI1670" s="140"/>
      <c r="AJ1670" s="46"/>
      <c r="AL1670" s="140"/>
      <c r="AM1670" s="180"/>
      <c r="AN1670" s="180"/>
      <c r="AO1670" s="180"/>
      <c r="AP1670" s="180"/>
      <c r="AQ1670" s="140"/>
      <c r="AR1670" s="46"/>
      <c r="AT1670" s="140"/>
      <c r="AU1670" s="180"/>
      <c r="AV1670" s="180"/>
      <c r="AW1670" s="180"/>
      <c r="AX1670" s="180"/>
      <c r="AY1670" s="140"/>
      <c r="AZ1670" s="46"/>
    </row>
    <row r="1671" spans="22:52" x14ac:dyDescent="0.25">
      <c r="V1671" s="140"/>
      <c r="W1671" s="180"/>
      <c r="X1671" s="180"/>
      <c r="Y1671" s="180"/>
      <c r="Z1671" s="180"/>
      <c r="AA1671" s="140"/>
      <c r="AB1671" s="46"/>
      <c r="AD1671" s="140"/>
      <c r="AE1671" s="180"/>
      <c r="AF1671" s="180"/>
      <c r="AG1671" s="180"/>
      <c r="AH1671" s="180"/>
      <c r="AI1671" s="140"/>
      <c r="AJ1671" s="46"/>
      <c r="AL1671" s="140"/>
      <c r="AM1671" s="180"/>
      <c r="AN1671" s="180"/>
      <c r="AO1671" s="180"/>
      <c r="AP1671" s="180"/>
      <c r="AQ1671" s="140"/>
      <c r="AR1671" s="46"/>
      <c r="AT1671" s="140"/>
      <c r="AU1671" s="180"/>
      <c r="AV1671" s="180"/>
      <c r="AW1671" s="180"/>
      <c r="AX1671" s="180"/>
      <c r="AY1671" s="140"/>
      <c r="AZ1671" s="46"/>
    </row>
    <row r="1672" spans="22:52" x14ac:dyDescent="0.25">
      <c r="V1672" s="140"/>
      <c r="W1672" s="180"/>
      <c r="X1672" s="180"/>
      <c r="Y1672" s="180"/>
      <c r="Z1672" s="180"/>
      <c r="AA1672" s="140"/>
      <c r="AB1672" s="46"/>
      <c r="AD1672" s="140"/>
      <c r="AE1672" s="180"/>
      <c r="AF1672" s="180"/>
      <c r="AG1672" s="180"/>
      <c r="AH1672" s="180"/>
      <c r="AI1672" s="140"/>
      <c r="AJ1672" s="46"/>
      <c r="AL1672" s="140"/>
      <c r="AM1672" s="180"/>
      <c r="AN1672" s="180"/>
      <c r="AO1672" s="180"/>
      <c r="AP1672" s="180"/>
      <c r="AQ1672" s="140"/>
      <c r="AR1672" s="46"/>
      <c r="AT1672" s="140"/>
      <c r="AU1672" s="180"/>
      <c r="AV1672" s="180"/>
      <c r="AW1672" s="180"/>
      <c r="AX1672" s="180"/>
      <c r="AY1672" s="140"/>
      <c r="AZ1672" s="46"/>
    </row>
    <row r="1673" spans="22:52" x14ac:dyDescent="0.25">
      <c r="V1673" s="140"/>
      <c r="W1673" s="180"/>
      <c r="X1673" s="180"/>
      <c r="Y1673" s="180"/>
      <c r="Z1673" s="180"/>
      <c r="AA1673" s="140"/>
      <c r="AB1673" s="46"/>
      <c r="AD1673" s="140"/>
      <c r="AE1673" s="180"/>
      <c r="AF1673" s="180"/>
      <c r="AG1673" s="180"/>
      <c r="AH1673" s="180"/>
      <c r="AI1673" s="140"/>
      <c r="AJ1673" s="46"/>
      <c r="AL1673" s="140"/>
      <c r="AM1673" s="180"/>
      <c r="AN1673" s="180"/>
      <c r="AO1673" s="180"/>
      <c r="AP1673" s="180"/>
      <c r="AQ1673" s="140"/>
      <c r="AR1673" s="46"/>
      <c r="AT1673" s="140"/>
      <c r="AU1673" s="180"/>
      <c r="AV1673" s="180"/>
      <c r="AW1673" s="180"/>
      <c r="AX1673" s="180"/>
      <c r="AY1673" s="140"/>
      <c r="AZ1673" s="46"/>
    </row>
    <row r="1674" spans="22:52" x14ac:dyDescent="0.25">
      <c r="V1674" s="140"/>
      <c r="W1674" s="180"/>
      <c r="X1674" s="180"/>
      <c r="Y1674" s="180"/>
      <c r="Z1674" s="180"/>
      <c r="AA1674" s="140"/>
      <c r="AB1674" s="46"/>
      <c r="AD1674" s="140"/>
      <c r="AE1674" s="180"/>
      <c r="AF1674" s="180"/>
      <c r="AG1674" s="180"/>
      <c r="AH1674" s="180"/>
      <c r="AI1674" s="140"/>
      <c r="AJ1674" s="46"/>
      <c r="AL1674" s="140"/>
      <c r="AM1674" s="180"/>
      <c r="AN1674" s="180"/>
      <c r="AO1674" s="180"/>
      <c r="AP1674" s="180"/>
      <c r="AQ1674" s="140"/>
      <c r="AR1674" s="46"/>
      <c r="AT1674" s="140"/>
      <c r="AU1674" s="180"/>
      <c r="AV1674" s="180"/>
      <c r="AW1674" s="180"/>
      <c r="AX1674" s="180"/>
      <c r="AY1674" s="140"/>
      <c r="AZ1674" s="46"/>
    </row>
    <row r="1675" spans="22:52" x14ac:dyDescent="0.25">
      <c r="V1675" s="140"/>
      <c r="W1675" s="180"/>
      <c r="X1675" s="180"/>
      <c r="Y1675" s="180"/>
      <c r="Z1675" s="180"/>
      <c r="AA1675" s="140"/>
      <c r="AB1675" s="46"/>
      <c r="AD1675" s="140"/>
      <c r="AE1675" s="180"/>
      <c r="AF1675" s="180"/>
      <c r="AG1675" s="180"/>
      <c r="AH1675" s="180"/>
      <c r="AI1675" s="140"/>
      <c r="AJ1675" s="46"/>
      <c r="AL1675" s="140"/>
      <c r="AM1675" s="180"/>
      <c r="AN1675" s="180"/>
      <c r="AO1675" s="180"/>
      <c r="AP1675" s="180"/>
      <c r="AQ1675" s="140"/>
      <c r="AR1675" s="46"/>
      <c r="AT1675" s="140"/>
      <c r="AU1675" s="180"/>
      <c r="AV1675" s="180"/>
      <c r="AW1675" s="180"/>
      <c r="AX1675" s="180"/>
      <c r="AY1675" s="140"/>
      <c r="AZ1675" s="46"/>
    </row>
    <row r="1676" spans="22:52" x14ac:dyDescent="0.25">
      <c r="V1676" s="140"/>
      <c r="W1676" s="180"/>
      <c r="X1676" s="180"/>
      <c r="Y1676" s="180"/>
      <c r="Z1676" s="180"/>
      <c r="AA1676" s="140"/>
      <c r="AB1676" s="46"/>
      <c r="AD1676" s="140"/>
      <c r="AE1676" s="180"/>
      <c r="AF1676" s="180"/>
      <c r="AG1676" s="180"/>
      <c r="AH1676" s="180"/>
      <c r="AI1676" s="140"/>
      <c r="AJ1676" s="46"/>
      <c r="AL1676" s="140"/>
      <c r="AM1676" s="180"/>
      <c r="AN1676" s="180"/>
      <c r="AO1676" s="180"/>
      <c r="AP1676" s="180"/>
      <c r="AQ1676" s="140"/>
      <c r="AR1676" s="46"/>
      <c r="AT1676" s="140"/>
      <c r="AU1676" s="180"/>
      <c r="AV1676" s="180"/>
      <c r="AW1676" s="180"/>
      <c r="AX1676" s="180"/>
      <c r="AY1676" s="140"/>
      <c r="AZ1676" s="46"/>
    </row>
    <row r="1677" spans="22:52" x14ac:dyDescent="0.25">
      <c r="V1677" s="140"/>
      <c r="W1677" s="180"/>
      <c r="X1677" s="180"/>
      <c r="Y1677" s="180"/>
      <c r="Z1677" s="180"/>
      <c r="AA1677" s="140"/>
      <c r="AB1677" s="46"/>
      <c r="AD1677" s="140"/>
      <c r="AE1677" s="180"/>
      <c r="AF1677" s="180"/>
      <c r="AG1677" s="180"/>
      <c r="AH1677" s="180"/>
      <c r="AI1677" s="140"/>
      <c r="AJ1677" s="46"/>
      <c r="AL1677" s="140"/>
      <c r="AM1677" s="180"/>
      <c r="AN1677" s="180"/>
      <c r="AO1677" s="180"/>
      <c r="AP1677" s="180"/>
      <c r="AQ1677" s="140"/>
      <c r="AR1677" s="46"/>
      <c r="AT1677" s="140"/>
      <c r="AU1677" s="180"/>
      <c r="AV1677" s="180"/>
      <c r="AW1677" s="180"/>
      <c r="AX1677" s="180"/>
      <c r="AY1677" s="140"/>
      <c r="AZ1677" s="46"/>
    </row>
    <row r="1678" spans="22:52" x14ac:dyDescent="0.25">
      <c r="V1678" s="140"/>
      <c r="W1678" s="180"/>
      <c r="X1678" s="180"/>
      <c r="Y1678" s="180"/>
      <c r="Z1678" s="180"/>
      <c r="AA1678" s="140"/>
      <c r="AB1678" s="46"/>
      <c r="AD1678" s="140"/>
      <c r="AE1678" s="180"/>
      <c r="AF1678" s="180"/>
      <c r="AG1678" s="180"/>
      <c r="AH1678" s="180"/>
      <c r="AI1678" s="140"/>
      <c r="AJ1678" s="46"/>
      <c r="AL1678" s="140"/>
      <c r="AM1678" s="180"/>
      <c r="AN1678" s="180"/>
      <c r="AO1678" s="180"/>
      <c r="AP1678" s="180"/>
      <c r="AQ1678" s="140"/>
      <c r="AR1678" s="46"/>
      <c r="AT1678" s="140"/>
      <c r="AU1678" s="180"/>
      <c r="AV1678" s="180"/>
      <c r="AW1678" s="180"/>
      <c r="AX1678" s="180"/>
      <c r="AY1678" s="140"/>
      <c r="AZ1678" s="46"/>
    </row>
    <row r="1679" spans="22:52" x14ac:dyDescent="0.25">
      <c r="V1679" s="140"/>
      <c r="W1679" s="180"/>
      <c r="X1679" s="180"/>
      <c r="Y1679" s="180"/>
      <c r="Z1679" s="180"/>
      <c r="AA1679" s="140"/>
      <c r="AB1679" s="46"/>
      <c r="AD1679" s="140"/>
      <c r="AE1679" s="180"/>
      <c r="AF1679" s="180"/>
      <c r="AG1679" s="180"/>
      <c r="AH1679" s="180"/>
      <c r="AI1679" s="140"/>
      <c r="AJ1679" s="46"/>
      <c r="AL1679" s="140"/>
      <c r="AM1679" s="180"/>
      <c r="AN1679" s="180"/>
      <c r="AO1679" s="180"/>
      <c r="AP1679" s="180"/>
      <c r="AQ1679" s="140"/>
      <c r="AR1679" s="46"/>
      <c r="AT1679" s="140"/>
      <c r="AU1679" s="180"/>
      <c r="AV1679" s="180"/>
      <c r="AW1679" s="180"/>
      <c r="AX1679" s="180"/>
      <c r="AY1679" s="140"/>
      <c r="AZ1679" s="46"/>
    </row>
    <row r="1680" spans="22:52" x14ac:dyDescent="0.25">
      <c r="V1680" s="140"/>
      <c r="W1680" s="180"/>
      <c r="X1680" s="180"/>
      <c r="Y1680" s="180"/>
      <c r="Z1680" s="180"/>
      <c r="AA1680" s="140"/>
      <c r="AB1680" s="46"/>
      <c r="AD1680" s="140"/>
      <c r="AE1680" s="180"/>
      <c r="AF1680" s="180"/>
      <c r="AG1680" s="180"/>
      <c r="AH1680" s="180"/>
      <c r="AI1680" s="140"/>
      <c r="AJ1680" s="46"/>
      <c r="AL1680" s="140"/>
      <c r="AM1680" s="180"/>
      <c r="AN1680" s="180"/>
      <c r="AO1680" s="180"/>
      <c r="AP1680" s="180"/>
      <c r="AQ1680" s="140"/>
      <c r="AR1680" s="46"/>
      <c r="AT1680" s="140"/>
      <c r="AU1680" s="180"/>
      <c r="AV1680" s="180"/>
      <c r="AW1680" s="180"/>
      <c r="AX1680" s="180"/>
      <c r="AY1680" s="140"/>
      <c r="AZ1680" s="46"/>
    </row>
    <row r="1681" spans="22:52" x14ac:dyDescent="0.25">
      <c r="V1681" s="140"/>
      <c r="W1681" s="180"/>
      <c r="X1681" s="180"/>
      <c r="Y1681" s="180"/>
      <c r="Z1681" s="180"/>
      <c r="AA1681" s="140"/>
      <c r="AB1681" s="46"/>
      <c r="AD1681" s="140"/>
      <c r="AE1681" s="180"/>
      <c r="AF1681" s="180"/>
      <c r="AG1681" s="180"/>
      <c r="AH1681" s="180"/>
      <c r="AI1681" s="140"/>
      <c r="AJ1681" s="46"/>
      <c r="AL1681" s="140"/>
      <c r="AM1681" s="180"/>
      <c r="AN1681" s="180"/>
      <c r="AO1681" s="180"/>
      <c r="AP1681" s="180"/>
      <c r="AQ1681" s="140"/>
      <c r="AR1681" s="46"/>
      <c r="AT1681" s="140"/>
      <c r="AU1681" s="180"/>
      <c r="AV1681" s="180"/>
      <c r="AW1681" s="180"/>
      <c r="AX1681" s="180"/>
      <c r="AY1681" s="140"/>
      <c r="AZ1681" s="46"/>
    </row>
    <row r="1682" spans="22:52" x14ac:dyDescent="0.25">
      <c r="V1682" s="140"/>
      <c r="W1682" s="180"/>
      <c r="X1682" s="180"/>
      <c r="Y1682" s="180"/>
      <c r="Z1682" s="180"/>
      <c r="AA1682" s="140"/>
      <c r="AB1682" s="46"/>
      <c r="AD1682" s="140"/>
      <c r="AE1682" s="180"/>
      <c r="AF1682" s="180"/>
      <c r="AG1682" s="180"/>
      <c r="AH1682" s="180"/>
      <c r="AI1682" s="140"/>
      <c r="AJ1682" s="46"/>
      <c r="AL1682" s="140"/>
      <c r="AM1682" s="180"/>
      <c r="AN1682" s="180"/>
      <c r="AO1682" s="180"/>
      <c r="AP1682" s="180"/>
      <c r="AQ1682" s="140"/>
      <c r="AR1682" s="46"/>
      <c r="AT1682" s="140"/>
      <c r="AU1682" s="180"/>
      <c r="AV1682" s="180"/>
      <c r="AW1682" s="180"/>
      <c r="AX1682" s="180"/>
      <c r="AY1682" s="140"/>
      <c r="AZ1682" s="46"/>
    </row>
    <row r="1683" spans="22:52" x14ac:dyDescent="0.25">
      <c r="V1683" s="140"/>
      <c r="W1683" s="180"/>
      <c r="X1683" s="180"/>
      <c r="Y1683" s="180"/>
      <c r="Z1683" s="180"/>
      <c r="AA1683" s="140"/>
      <c r="AB1683" s="46"/>
      <c r="AD1683" s="140"/>
      <c r="AE1683" s="180"/>
      <c r="AF1683" s="180"/>
      <c r="AG1683" s="180"/>
      <c r="AH1683" s="180"/>
      <c r="AI1683" s="140"/>
      <c r="AJ1683" s="46"/>
      <c r="AL1683" s="140"/>
      <c r="AM1683" s="180"/>
      <c r="AN1683" s="180"/>
      <c r="AO1683" s="180"/>
      <c r="AP1683" s="180"/>
      <c r="AQ1683" s="140"/>
      <c r="AR1683" s="46"/>
      <c r="AT1683" s="140"/>
      <c r="AU1683" s="180"/>
      <c r="AV1683" s="180"/>
      <c r="AW1683" s="180"/>
      <c r="AX1683" s="180"/>
      <c r="AY1683" s="140"/>
      <c r="AZ1683" s="46"/>
    </row>
    <row r="1684" spans="22:52" x14ac:dyDescent="0.25">
      <c r="V1684" s="140"/>
      <c r="W1684" s="180"/>
      <c r="X1684" s="180"/>
      <c r="Y1684" s="180"/>
      <c r="Z1684" s="180"/>
      <c r="AA1684" s="140"/>
      <c r="AB1684" s="46"/>
      <c r="AD1684" s="140"/>
      <c r="AE1684" s="180"/>
      <c r="AF1684" s="180"/>
      <c r="AG1684" s="180"/>
      <c r="AH1684" s="180"/>
      <c r="AI1684" s="140"/>
      <c r="AJ1684" s="46"/>
      <c r="AL1684" s="140"/>
      <c r="AM1684" s="180"/>
      <c r="AN1684" s="180"/>
      <c r="AO1684" s="180"/>
      <c r="AP1684" s="180"/>
      <c r="AQ1684" s="140"/>
      <c r="AR1684" s="46"/>
      <c r="AT1684" s="140"/>
      <c r="AU1684" s="180"/>
      <c r="AV1684" s="180"/>
      <c r="AW1684" s="180"/>
      <c r="AX1684" s="180"/>
      <c r="AY1684" s="140"/>
      <c r="AZ1684" s="46"/>
    </row>
    <row r="1685" spans="22:52" x14ac:dyDescent="0.25">
      <c r="V1685" s="140"/>
      <c r="W1685" s="180"/>
      <c r="X1685" s="180"/>
      <c r="Y1685" s="180"/>
      <c r="Z1685" s="180"/>
      <c r="AA1685" s="140"/>
      <c r="AB1685" s="46"/>
      <c r="AD1685" s="140"/>
      <c r="AE1685" s="180"/>
      <c r="AF1685" s="180"/>
      <c r="AG1685" s="180"/>
      <c r="AH1685" s="180"/>
      <c r="AI1685" s="140"/>
      <c r="AJ1685" s="46"/>
      <c r="AL1685" s="140"/>
      <c r="AM1685" s="180"/>
      <c r="AN1685" s="180"/>
      <c r="AO1685" s="180"/>
      <c r="AP1685" s="180"/>
      <c r="AQ1685" s="140"/>
      <c r="AR1685" s="46"/>
      <c r="AT1685" s="140"/>
      <c r="AU1685" s="180"/>
      <c r="AV1685" s="180"/>
      <c r="AW1685" s="180"/>
      <c r="AX1685" s="180"/>
      <c r="AY1685" s="140"/>
      <c r="AZ1685" s="46"/>
    </row>
    <row r="1686" spans="22:52" x14ac:dyDescent="0.25">
      <c r="V1686" s="140"/>
      <c r="W1686" s="180"/>
      <c r="X1686" s="180"/>
      <c r="Y1686" s="180"/>
      <c r="Z1686" s="180"/>
      <c r="AA1686" s="140"/>
      <c r="AB1686" s="46"/>
      <c r="AD1686" s="140"/>
      <c r="AE1686" s="180"/>
      <c r="AF1686" s="180"/>
      <c r="AG1686" s="180"/>
      <c r="AH1686" s="180"/>
      <c r="AI1686" s="140"/>
      <c r="AJ1686" s="46"/>
      <c r="AL1686" s="140"/>
      <c r="AM1686" s="180"/>
      <c r="AN1686" s="180"/>
      <c r="AO1686" s="180"/>
      <c r="AP1686" s="180"/>
      <c r="AQ1686" s="140"/>
      <c r="AR1686" s="46"/>
      <c r="AT1686" s="140"/>
      <c r="AU1686" s="180"/>
      <c r="AV1686" s="180"/>
      <c r="AW1686" s="180"/>
      <c r="AX1686" s="180"/>
      <c r="AY1686" s="140"/>
      <c r="AZ1686" s="46"/>
    </row>
    <row r="1687" spans="22:52" x14ac:dyDescent="0.25">
      <c r="V1687" s="140"/>
      <c r="W1687" s="180"/>
      <c r="X1687" s="180"/>
      <c r="Y1687" s="180"/>
      <c r="Z1687" s="180"/>
      <c r="AA1687" s="140"/>
      <c r="AB1687" s="46"/>
      <c r="AD1687" s="140"/>
      <c r="AE1687" s="180"/>
      <c r="AF1687" s="180"/>
      <c r="AG1687" s="180"/>
      <c r="AH1687" s="180"/>
      <c r="AI1687" s="140"/>
      <c r="AJ1687" s="46"/>
      <c r="AL1687" s="140"/>
      <c r="AM1687" s="180"/>
      <c r="AN1687" s="180"/>
      <c r="AO1687" s="180"/>
      <c r="AP1687" s="180"/>
      <c r="AQ1687" s="140"/>
      <c r="AR1687" s="46"/>
      <c r="AT1687" s="140"/>
      <c r="AU1687" s="180"/>
      <c r="AV1687" s="180"/>
      <c r="AW1687" s="180"/>
      <c r="AX1687" s="180"/>
      <c r="AY1687" s="140"/>
      <c r="AZ1687" s="46"/>
    </row>
    <row r="1688" spans="22:52" x14ac:dyDescent="0.25">
      <c r="V1688" s="140"/>
      <c r="W1688" s="180"/>
      <c r="X1688" s="180"/>
      <c r="Y1688" s="180"/>
      <c r="Z1688" s="180"/>
      <c r="AA1688" s="140"/>
      <c r="AB1688" s="46"/>
      <c r="AD1688" s="140"/>
      <c r="AE1688" s="180"/>
      <c r="AF1688" s="180"/>
      <c r="AG1688" s="180"/>
      <c r="AH1688" s="180"/>
      <c r="AI1688" s="140"/>
      <c r="AJ1688" s="46"/>
      <c r="AL1688" s="140"/>
      <c r="AM1688" s="180"/>
      <c r="AN1688" s="180"/>
      <c r="AO1688" s="180"/>
      <c r="AP1688" s="180"/>
      <c r="AQ1688" s="140"/>
      <c r="AR1688" s="46"/>
      <c r="AT1688" s="140"/>
      <c r="AU1688" s="180"/>
      <c r="AV1688" s="180"/>
      <c r="AW1688" s="180"/>
      <c r="AX1688" s="180"/>
      <c r="AY1688" s="140"/>
      <c r="AZ1688" s="46"/>
    </row>
    <row r="1689" spans="22:52" x14ac:dyDescent="0.25">
      <c r="V1689" s="140"/>
      <c r="W1689" s="180"/>
      <c r="X1689" s="180"/>
      <c r="Y1689" s="180"/>
      <c r="Z1689" s="180"/>
      <c r="AA1689" s="140"/>
      <c r="AB1689" s="46"/>
      <c r="AD1689" s="140"/>
      <c r="AE1689" s="180"/>
      <c r="AF1689" s="180"/>
      <c r="AG1689" s="180"/>
      <c r="AH1689" s="180"/>
      <c r="AI1689" s="140"/>
      <c r="AJ1689" s="46"/>
      <c r="AL1689" s="140"/>
      <c r="AM1689" s="180"/>
      <c r="AN1689" s="180"/>
      <c r="AO1689" s="180"/>
      <c r="AP1689" s="180"/>
      <c r="AQ1689" s="140"/>
      <c r="AR1689" s="46"/>
      <c r="AT1689" s="140"/>
      <c r="AU1689" s="180"/>
      <c r="AV1689" s="180"/>
      <c r="AW1689" s="180"/>
      <c r="AX1689" s="180"/>
      <c r="AY1689" s="140"/>
      <c r="AZ1689" s="46"/>
    </row>
    <row r="1690" spans="22:52" x14ac:dyDescent="0.25">
      <c r="V1690" s="140"/>
      <c r="W1690" s="180"/>
      <c r="X1690" s="180"/>
      <c r="Y1690" s="180"/>
      <c r="Z1690" s="180"/>
      <c r="AA1690" s="140"/>
      <c r="AB1690" s="46"/>
      <c r="AD1690" s="140"/>
      <c r="AE1690" s="180"/>
      <c r="AF1690" s="180"/>
      <c r="AG1690" s="180"/>
      <c r="AH1690" s="180"/>
      <c r="AI1690" s="140"/>
      <c r="AJ1690" s="46"/>
      <c r="AL1690" s="140"/>
      <c r="AM1690" s="180"/>
      <c r="AN1690" s="180"/>
      <c r="AO1690" s="180"/>
      <c r="AP1690" s="180"/>
      <c r="AQ1690" s="140"/>
      <c r="AR1690" s="46"/>
      <c r="AT1690" s="140"/>
      <c r="AU1690" s="180"/>
      <c r="AV1690" s="180"/>
      <c r="AW1690" s="180"/>
      <c r="AX1690" s="180"/>
      <c r="AY1690" s="140"/>
      <c r="AZ1690" s="46"/>
    </row>
    <row r="1691" spans="22:52" x14ac:dyDescent="0.25">
      <c r="V1691" s="140"/>
      <c r="W1691" s="180"/>
      <c r="X1691" s="180"/>
      <c r="Y1691" s="180"/>
      <c r="Z1691" s="180"/>
      <c r="AA1691" s="140"/>
      <c r="AB1691" s="46"/>
      <c r="AD1691" s="140"/>
      <c r="AE1691" s="180"/>
      <c r="AF1691" s="180"/>
      <c r="AG1691" s="180"/>
      <c r="AH1691" s="180"/>
      <c r="AI1691" s="140"/>
      <c r="AJ1691" s="46"/>
      <c r="AL1691" s="140"/>
      <c r="AM1691" s="180"/>
      <c r="AN1691" s="180"/>
      <c r="AO1691" s="180"/>
      <c r="AP1691" s="180"/>
      <c r="AQ1691" s="140"/>
      <c r="AR1691" s="46"/>
      <c r="AT1691" s="140"/>
      <c r="AU1691" s="180"/>
      <c r="AV1691" s="180"/>
      <c r="AW1691" s="180"/>
      <c r="AX1691" s="180"/>
      <c r="AY1691" s="140"/>
      <c r="AZ1691" s="46"/>
    </row>
    <row r="1692" spans="22:52" x14ac:dyDescent="0.25">
      <c r="V1692" s="140"/>
      <c r="W1692" s="180"/>
      <c r="X1692" s="180"/>
      <c r="Y1692" s="180"/>
      <c r="Z1692" s="180"/>
      <c r="AA1692" s="140"/>
      <c r="AB1692" s="46"/>
      <c r="AD1692" s="140"/>
      <c r="AE1692" s="180"/>
      <c r="AF1692" s="180"/>
      <c r="AG1692" s="180"/>
      <c r="AH1692" s="180"/>
      <c r="AI1692" s="140"/>
      <c r="AJ1692" s="46"/>
      <c r="AL1692" s="140"/>
      <c r="AM1692" s="180"/>
      <c r="AN1692" s="180"/>
      <c r="AO1692" s="180"/>
      <c r="AP1692" s="180"/>
      <c r="AQ1692" s="140"/>
      <c r="AR1692" s="46"/>
      <c r="AT1692" s="140"/>
      <c r="AU1692" s="180"/>
      <c r="AV1692" s="180"/>
      <c r="AW1692" s="180"/>
      <c r="AX1692" s="180"/>
      <c r="AY1692" s="140"/>
      <c r="AZ1692" s="46"/>
    </row>
    <row r="1693" spans="22:52" x14ac:dyDescent="0.25">
      <c r="V1693" s="140"/>
      <c r="W1693" s="180"/>
      <c r="X1693" s="180"/>
      <c r="Y1693" s="180"/>
      <c r="Z1693" s="180"/>
      <c r="AA1693" s="140"/>
      <c r="AB1693" s="46"/>
      <c r="AD1693" s="140"/>
      <c r="AE1693" s="180"/>
      <c r="AF1693" s="180"/>
      <c r="AG1693" s="180"/>
      <c r="AH1693" s="180"/>
      <c r="AI1693" s="140"/>
      <c r="AJ1693" s="46"/>
      <c r="AL1693" s="140"/>
      <c r="AM1693" s="180"/>
      <c r="AN1693" s="180"/>
      <c r="AO1693" s="180"/>
      <c r="AP1693" s="180"/>
      <c r="AQ1693" s="140"/>
      <c r="AR1693" s="46"/>
      <c r="AT1693" s="140"/>
      <c r="AU1693" s="180"/>
      <c r="AV1693" s="180"/>
      <c r="AW1693" s="180"/>
      <c r="AX1693" s="180"/>
      <c r="AY1693" s="140"/>
      <c r="AZ1693" s="46"/>
    </row>
    <row r="1694" spans="22:52" x14ac:dyDescent="0.25">
      <c r="V1694" s="140"/>
      <c r="W1694" s="180"/>
      <c r="X1694" s="180"/>
      <c r="Y1694" s="180"/>
      <c r="Z1694" s="180"/>
      <c r="AA1694" s="140"/>
      <c r="AB1694" s="46"/>
      <c r="AD1694" s="140"/>
      <c r="AE1694" s="180"/>
      <c r="AF1694" s="180"/>
      <c r="AG1694" s="180"/>
      <c r="AH1694" s="180"/>
      <c r="AI1694" s="140"/>
      <c r="AJ1694" s="46"/>
      <c r="AL1694" s="140"/>
      <c r="AM1694" s="180"/>
      <c r="AN1694" s="180"/>
      <c r="AO1694" s="180"/>
      <c r="AP1694" s="180"/>
      <c r="AQ1694" s="140"/>
      <c r="AR1694" s="46"/>
      <c r="AT1694" s="140"/>
      <c r="AU1694" s="180"/>
      <c r="AV1694" s="180"/>
      <c r="AW1694" s="180"/>
      <c r="AX1694" s="180"/>
      <c r="AY1694" s="140"/>
      <c r="AZ1694" s="46"/>
    </row>
    <row r="1695" spans="22:52" x14ac:dyDescent="0.25">
      <c r="V1695" s="140"/>
      <c r="W1695" s="180"/>
      <c r="X1695" s="180"/>
      <c r="Y1695" s="180"/>
      <c r="Z1695" s="180"/>
      <c r="AA1695" s="140"/>
      <c r="AB1695" s="46"/>
      <c r="AD1695" s="140"/>
      <c r="AE1695" s="180"/>
      <c r="AF1695" s="180"/>
      <c r="AG1695" s="180"/>
      <c r="AH1695" s="180"/>
      <c r="AI1695" s="140"/>
      <c r="AJ1695" s="46"/>
      <c r="AL1695" s="140"/>
      <c r="AM1695" s="180"/>
      <c r="AN1695" s="180"/>
      <c r="AO1695" s="180"/>
      <c r="AP1695" s="180"/>
      <c r="AQ1695" s="140"/>
      <c r="AR1695" s="46"/>
      <c r="AT1695" s="140"/>
      <c r="AU1695" s="180"/>
      <c r="AV1695" s="180"/>
      <c r="AW1695" s="180"/>
      <c r="AX1695" s="180"/>
      <c r="AY1695" s="140"/>
      <c r="AZ1695" s="46"/>
    </row>
    <row r="1696" spans="22:52" x14ac:dyDescent="0.25">
      <c r="V1696" s="140"/>
      <c r="W1696" s="180"/>
      <c r="X1696" s="180"/>
      <c r="Y1696" s="180"/>
      <c r="Z1696" s="180"/>
      <c r="AA1696" s="140"/>
      <c r="AB1696" s="46"/>
      <c r="AD1696" s="140"/>
      <c r="AE1696" s="180"/>
      <c r="AF1696" s="180"/>
      <c r="AG1696" s="180"/>
      <c r="AH1696" s="180"/>
      <c r="AI1696" s="140"/>
      <c r="AJ1696" s="46"/>
      <c r="AL1696" s="140"/>
      <c r="AM1696" s="180"/>
      <c r="AN1696" s="180"/>
      <c r="AO1696" s="180"/>
      <c r="AP1696" s="180"/>
      <c r="AQ1696" s="140"/>
      <c r="AR1696" s="46"/>
      <c r="AT1696" s="140"/>
      <c r="AU1696" s="180"/>
      <c r="AV1696" s="180"/>
      <c r="AW1696" s="180"/>
      <c r="AX1696" s="180"/>
      <c r="AY1696" s="140"/>
      <c r="AZ1696" s="46"/>
    </row>
    <row r="1697" spans="22:52" x14ac:dyDescent="0.25">
      <c r="V1697" s="140"/>
      <c r="W1697" s="180"/>
      <c r="X1697" s="180"/>
      <c r="Y1697" s="180"/>
      <c r="Z1697" s="180"/>
      <c r="AA1697" s="140"/>
      <c r="AB1697" s="46"/>
      <c r="AD1697" s="140"/>
      <c r="AE1697" s="180"/>
      <c r="AF1697" s="180"/>
      <c r="AG1697" s="180"/>
      <c r="AH1697" s="180"/>
      <c r="AI1697" s="140"/>
      <c r="AJ1697" s="46"/>
      <c r="AL1697" s="140"/>
      <c r="AM1697" s="180"/>
      <c r="AN1697" s="180"/>
      <c r="AO1697" s="180"/>
      <c r="AP1697" s="180"/>
      <c r="AQ1697" s="140"/>
      <c r="AR1697" s="46"/>
      <c r="AT1697" s="140"/>
      <c r="AU1697" s="180"/>
      <c r="AV1697" s="180"/>
      <c r="AW1697" s="180"/>
      <c r="AX1697" s="180"/>
      <c r="AY1697" s="140"/>
      <c r="AZ1697" s="46"/>
    </row>
    <row r="1698" spans="22:52" x14ac:dyDescent="0.25">
      <c r="V1698" s="140"/>
      <c r="W1698" s="180"/>
      <c r="X1698" s="180"/>
      <c r="Y1698" s="180"/>
      <c r="Z1698" s="180"/>
      <c r="AA1698" s="140"/>
      <c r="AB1698" s="46"/>
      <c r="AD1698" s="140"/>
      <c r="AE1698" s="180"/>
      <c r="AF1698" s="180"/>
      <c r="AG1698" s="180"/>
      <c r="AH1698" s="180"/>
      <c r="AI1698" s="140"/>
      <c r="AJ1698" s="46"/>
      <c r="AL1698" s="140"/>
      <c r="AM1698" s="180"/>
      <c r="AN1698" s="180"/>
      <c r="AO1698" s="180"/>
      <c r="AP1698" s="180"/>
      <c r="AQ1698" s="140"/>
      <c r="AR1698" s="46"/>
      <c r="AT1698" s="140"/>
      <c r="AU1698" s="180"/>
      <c r="AV1698" s="180"/>
      <c r="AW1698" s="180"/>
      <c r="AX1698" s="180"/>
      <c r="AY1698" s="140"/>
      <c r="AZ1698" s="46"/>
    </row>
    <row r="1699" spans="22:52" x14ac:dyDescent="0.25">
      <c r="V1699" s="140"/>
      <c r="W1699" s="180"/>
      <c r="X1699" s="180"/>
      <c r="Y1699" s="180"/>
      <c r="Z1699" s="180"/>
      <c r="AA1699" s="140"/>
      <c r="AB1699" s="46"/>
      <c r="AD1699" s="140"/>
      <c r="AE1699" s="180"/>
      <c r="AF1699" s="180"/>
      <c r="AG1699" s="180"/>
      <c r="AH1699" s="180"/>
      <c r="AI1699" s="140"/>
      <c r="AJ1699" s="46"/>
      <c r="AL1699" s="140"/>
      <c r="AM1699" s="180"/>
      <c r="AN1699" s="180"/>
      <c r="AO1699" s="180"/>
      <c r="AP1699" s="180"/>
      <c r="AQ1699" s="140"/>
      <c r="AR1699" s="46"/>
      <c r="AT1699" s="140"/>
      <c r="AU1699" s="180"/>
      <c r="AV1699" s="180"/>
      <c r="AW1699" s="180"/>
      <c r="AX1699" s="180"/>
      <c r="AY1699" s="140"/>
      <c r="AZ1699" s="46"/>
    </row>
    <row r="1700" spans="22:52" x14ac:dyDescent="0.25">
      <c r="V1700" s="140"/>
      <c r="W1700" s="180"/>
      <c r="X1700" s="180"/>
      <c r="Y1700" s="180"/>
      <c r="Z1700" s="180"/>
      <c r="AA1700" s="140"/>
      <c r="AB1700" s="46"/>
      <c r="AD1700" s="140"/>
      <c r="AE1700" s="180"/>
      <c r="AF1700" s="180"/>
      <c r="AG1700" s="180"/>
      <c r="AH1700" s="180"/>
      <c r="AI1700" s="140"/>
      <c r="AJ1700" s="46"/>
      <c r="AL1700" s="140"/>
      <c r="AM1700" s="180"/>
      <c r="AN1700" s="180"/>
      <c r="AO1700" s="180"/>
      <c r="AP1700" s="180"/>
      <c r="AQ1700" s="140"/>
      <c r="AR1700" s="46"/>
      <c r="AT1700" s="140"/>
      <c r="AU1700" s="180"/>
      <c r="AV1700" s="180"/>
      <c r="AW1700" s="180"/>
      <c r="AX1700" s="180"/>
      <c r="AY1700" s="140"/>
      <c r="AZ1700" s="46"/>
    </row>
    <row r="1701" spans="22:52" x14ac:dyDescent="0.25">
      <c r="V1701" s="140"/>
      <c r="W1701" s="180"/>
      <c r="X1701" s="180"/>
      <c r="Y1701" s="180"/>
      <c r="Z1701" s="180"/>
      <c r="AA1701" s="140"/>
      <c r="AB1701" s="46"/>
      <c r="AD1701" s="140"/>
      <c r="AE1701" s="180"/>
      <c r="AF1701" s="180"/>
      <c r="AG1701" s="180"/>
      <c r="AH1701" s="180"/>
      <c r="AI1701" s="140"/>
      <c r="AJ1701" s="46"/>
      <c r="AL1701" s="140"/>
      <c r="AM1701" s="180"/>
      <c r="AN1701" s="180"/>
      <c r="AO1701" s="180"/>
      <c r="AP1701" s="180"/>
      <c r="AQ1701" s="140"/>
      <c r="AR1701" s="46"/>
      <c r="AT1701" s="140"/>
      <c r="AU1701" s="180"/>
      <c r="AV1701" s="180"/>
      <c r="AW1701" s="180"/>
      <c r="AX1701" s="180"/>
      <c r="AY1701" s="140"/>
      <c r="AZ1701" s="46"/>
    </row>
    <row r="1702" spans="22:52" x14ac:dyDescent="0.25">
      <c r="V1702" s="140"/>
      <c r="W1702" s="180"/>
      <c r="X1702" s="180"/>
      <c r="Y1702" s="180"/>
      <c r="Z1702" s="180"/>
      <c r="AA1702" s="140"/>
      <c r="AB1702" s="46"/>
      <c r="AD1702" s="140"/>
      <c r="AE1702" s="180"/>
      <c r="AF1702" s="180"/>
      <c r="AG1702" s="180"/>
      <c r="AH1702" s="180"/>
      <c r="AI1702" s="140"/>
      <c r="AJ1702" s="46"/>
      <c r="AL1702" s="140"/>
      <c r="AM1702" s="180"/>
      <c r="AN1702" s="180"/>
      <c r="AO1702" s="180"/>
      <c r="AP1702" s="180"/>
      <c r="AQ1702" s="140"/>
      <c r="AR1702" s="46"/>
      <c r="AT1702" s="140"/>
      <c r="AU1702" s="180"/>
      <c r="AV1702" s="180"/>
      <c r="AW1702" s="180"/>
      <c r="AX1702" s="180"/>
      <c r="AY1702" s="140"/>
      <c r="AZ1702" s="46"/>
    </row>
    <row r="1703" spans="22:52" x14ac:dyDescent="0.25">
      <c r="V1703" s="140"/>
      <c r="W1703" s="180"/>
      <c r="X1703" s="180"/>
      <c r="Y1703" s="180"/>
      <c r="Z1703" s="180"/>
      <c r="AA1703" s="140"/>
      <c r="AB1703" s="46"/>
      <c r="AD1703" s="140"/>
      <c r="AE1703" s="180"/>
      <c r="AF1703" s="180"/>
      <c r="AG1703" s="180"/>
      <c r="AH1703" s="180"/>
      <c r="AI1703" s="140"/>
      <c r="AJ1703" s="46"/>
      <c r="AL1703" s="140"/>
      <c r="AM1703" s="180"/>
      <c r="AN1703" s="180"/>
      <c r="AO1703" s="180"/>
      <c r="AP1703" s="180"/>
      <c r="AQ1703" s="140"/>
      <c r="AR1703" s="46"/>
      <c r="AT1703" s="140"/>
      <c r="AU1703" s="180"/>
      <c r="AV1703" s="180"/>
      <c r="AW1703" s="180"/>
      <c r="AX1703" s="180"/>
      <c r="AY1703" s="140"/>
      <c r="AZ1703" s="46"/>
    </row>
    <row r="1704" spans="22:52" x14ac:dyDescent="0.25">
      <c r="V1704" s="140"/>
      <c r="W1704" s="180"/>
      <c r="X1704" s="180"/>
      <c r="Y1704" s="180"/>
      <c r="Z1704" s="180"/>
      <c r="AA1704" s="140"/>
      <c r="AB1704" s="46"/>
      <c r="AD1704" s="140"/>
      <c r="AE1704" s="180"/>
      <c r="AF1704" s="180"/>
      <c r="AG1704" s="180"/>
      <c r="AH1704" s="180"/>
      <c r="AI1704" s="140"/>
      <c r="AJ1704" s="46"/>
      <c r="AL1704" s="140"/>
      <c r="AM1704" s="180"/>
      <c r="AN1704" s="180"/>
      <c r="AO1704" s="180"/>
      <c r="AP1704" s="180"/>
      <c r="AQ1704" s="140"/>
      <c r="AR1704" s="46"/>
      <c r="AT1704" s="140"/>
      <c r="AU1704" s="180"/>
      <c r="AV1704" s="180"/>
      <c r="AW1704" s="180"/>
      <c r="AX1704" s="180"/>
      <c r="AY1704" s="140"/>
      <c r="AZ1704" s="46"/>
    </row>
    <row r="1705" spans="22:52" x14ac:dyDescent="0.25">
      <c r="V1705" s="140"/>
      <c r="W1705" s="180"/>
      <c r="X1705" s="180"/>
      <c r="Y1705" s="180"/>
      <c r="Z1705" s="180"/>
      <c r="AA1705" s="140"/>
      <c r="AB1705" s="46"/>
      <c r="AD1705" s="140"/>
      <c r="AE1705" s="180"/>
      <c r="AF1705" s="180"/>
      <c r="AG1705" s="180"/>
      <c r="AH1705" s="180"/>
      <c r="AI1705" s="140"/>
      <c r="AJ1705" s="46"/>
      <c r="AL1705" s="140"/>
      <c r="AM1705" s="180"/>
      <c r="AN1705" s="180"/>
      <c r="AO1705" s="180"/>
      <c r="AP1705" s="180"/>
      <c r="AQ1705" s="140"/>
      <c r="AR1705" s="46"/>
      <c r="AT1705" s="140"/>
      <c r="AU1705" s="180"/>
      <c r="AV1705" s="180"/>
      <c r="AW1705" s="180"/>
      <c r="AX1705" s="180"/>
      <c r="AY1705" s="140"/>
      <c r="AZ1705" s="46"/>
    </row>
    <row r="1706" spans="22:52" x14ac:dyDescent="0.25">
      <c r="V1706" s="140"/>
      <c r="W1706" s="180"/>
      <c r="X1706" s="180"/>
      <c r="Y1706" s="180"/>
      <c r="Z1706" s="180"/>
      <c r="AA1706" s="140"/>
      <c r="AB1706" s="46"/>
      <c r="AD1706" s="140"/>
      <c r="AE1706" s="180"/>
      <c r="AF1706" s="180"/>
      <c r="AG1706" s="180"/>
      <c r="AH1706" s="180"/>
      <c r="AI1706" s="140"/>
      <c r="AJ1706" s="46"/>
      <c r="AL1706" s="140"/>
      <c r="AM1706" s="180"/>
      <c r="AN1706" s="180"/>
      <c r="AO1706" s="180"/>
      <c r="AP1706" s="180"/>
      <c r="AQ1706" s="140"/>
      <c r="AR1706" s="46"/>
      <c r="AT1706" s="140"/>
      <c r="AU1706" s="180"/>
      <c r="AV1706" s="180"/>
      <c r="AW1706" s="180"/>
      <c r="AX1706" s="180"/>
      <c r="AY1706" s="140"/>
      <c r="AZ1706" s="46"/>
    </row>
    <row r="1707" spans="22:52" x14ac:dyDescent="0.25">
      <c r="V1707" s="140"/>
      <c r="W1707" s="180"/>
      <c r="X1707" s="180"/>
      <c r="Y1707" s="180"/>
      <c r="Z1707" s="180"/>
      <c r="AA1707" s="140"/>
      <c r="AB1707" s="46"/>
      <c r="AD1707" s="140"/>
      <c r="AE1707" s="180"/>
      <c r="AF1707" s="180"/>
      <c r="AG1707" s="180"/>
      <c r="AH1707" s="180"/>
      <c r="AI1707" s="140"/>
      <c r="AJ1707" s="46"/>
      <c r="AL1707" s="140"/>
      <c r="AM1707" s="180"/>
      <c r="AN1707" s="180"/>
      <c r="AO1707" s="180"/>
      <c r="AP1707" s="180"/>
      <c r="AQ1707" s="140"/>
      <c r="AR1707" s="46"/>
      <c r="AT1707" s="140"/>
      <c r="AU1707" s="180"/>
      <c r="AV1707" s="180"/>
      <c r="AW1707" s="180"/>
      <c r="AX1707" s="180"/>
      <c r="AY1707" s="140"/>
      <c r="AZ1707" s="46"/>
    </row>
    <row r="1708" spans="22:52" x14ac:dyDescent="0.25">
      <c r="V1708" s="140"/>
      <c r="W1708" s="180"/>
      <c r="X1708" s="180"/>
      <c r="Y1708" s="180"/>
      <c r="Z1708" s="180"/>
      <c r="AA1708" s="140"/>
      <c r="AB1708" s="46"/>
      <c r="AD1708" s="140"/>
      <c r="AE1708" s="180"/>
      <c r="AF1708" s="180"/>
      <c r="AG1708" s="180"/>
      <c r="AH1708" s="180"/>
      <c r="AI1708" s="140"/>
      <c r="AJ1708" s="46"/>
      <c r="AL1708" s="140"/>
      <c r="AM1708" s="180"/>
      <c r="AN1708" s="180"/>
      <c r="AO1708" s="180"/>
      <c r="AP1708" s="180"/>
      <c r="AQ1708" s="140"/>
      <c r="AR1708" s="46"/>
      <c r="AT1708" s="140"/>
      <c r="AU1708" s="180"/>
      <c r="AV1708" s="180"/>
      <c r="AW1708" s="180"/>
      <c r="AX1708" s="180"/>
      <c r="AY1708" s="140"/>
      <c r="AZ1708" s="46"/>
    </row>
    <row r="1709" spans="22:52" x14ac:dyDescent="0.25">
      <c r="V1709" s="140"/>
      <c r="W1709" s="180"/>
      <c r="X1709" s="180"/>
      <c r="Y1709" s="180"/>
      <c r="Z1709" s="180"/>
      <c r="AA1709" s="140"/>
      <c r="AB1709" s="46"/>
      <c r="AD1709" s="140"/>
      <c r="AE1709" s="180"/>
      <c r="AF1709" s="180"/>
      <c r="AG1709" s="180"/>
      <c r="AH1709" s="180"/>
      <c r="AI1709" s="140"/>
      <c r="AJ1709" s="46"/>
      <c r="AL1709" s="140"/>
      <c r="AM1709" s="180"/>
      <c r="AN1709" s="180"/>
      <c r="AO1709" s="180"/>
      <c r="AP1709" s="180"/>
      <c r="AQ1709" s="140"/>
      <c r="AR1709" s="46"/>
      <c r="AT1709" s="140"/>
      <c r="AU1709" s="180"/>
      <c r="AV1709" s="180"/>
      <c r="AW1709" s="180"/>
      <c r="AX1709" s="180"/>
      <c r="AY1709" s="140"/>
      <c r="AZ1709" s="46"/>
    </row>
    <row r="1710" spans="22:52" x14ac:dyDescent="0.25">
      <c r="V1710" s="140"/>
      <c r="W1710" s="180"/>
      <c r="X1710" s="180"/>
      <c r="Y1710" s="180"/>
      <c r="Z1710" s="180"/>
      <c r="AA1710" s="140"/>
      <c r="AB1710" s="46"/>
      <c r="AD1710" s="140"/>
      <c r="AE1710" s="180"/>
      <c r="AF1710" s="180"/>
      <c r="AG1710" s="180"/>
      <c r="AH1710" s="180"/>
      <c r="AI1710" s="140"/>
      <c r="AJ1710" s="46"/>
      <c r="AL1710" s="140"/>
      <c r="AM1710" s="180"/>
      <c r="AN1710" s="180"/>
      <c r="AO1710" s="180"/>
      <c r="AP1710" s="180"/>
      <c r="AQ1710" s="140"/>
      <c r="AR1710" s="46"/>
      <c r="AT1710" s="140"/>
      <c r="AU1710" s="180"/>
      <c r="AV1710" s="180"/>
      <c r="AW1710" s="180"/>
      <c r="AX1710" s="180"/>
      <c r="AY1710" s="140"/>
      <c r="AZ1710" s="46"/>
    </row>
    <row r="1711" spans="22:52" x14ac:dyDescent="0.25">
      <c r="V1711" s="140"/>
      <c r="W1711" s="180"/>
      <c r="X1711" s="180"/>
      <c r="Y1711" s="180"/>
      <c r="Z1711" s="180"/>
      <c r="AA1711" s="140"/>
      <c r="AB1711" s="46"/>
      <c r="AD1711" s="140"/>
      <c r="AE1711" s="180"/>
      <c r="AF1711" s="180"/>
      <c r="AG1711" s="180"/>
      <c r="AH1711" s="180"/>
      <c r="AI1711" s="140"/>
      <c r="AJ1711" s="46"/>
      <c r="AL1711" s="140"/>
      <c r="AM1711" s="180"/>
      <c r="AN1711" s="180"/>
      <c r="AO1711" s="180"/>
      <c r="AP1711" s="180"/>
      <c r="AQ1711" s="140"/>
      <c r="AR1711" s="46"/>
      <c r="AT1711" s="140"/>
      <c r="AU1711" s="180"/>
      <c r="AV1711" s="180"/>
      <c r="AW1711" s="180"/>
      <c r="AX1711" s="180"/>
      <c r="AY1711" s="140"/>
      <c r="AZ1711" s="46"/>
    </row>
    <row r="1712" spans="22:52" x14ac:dyDescent="0.25">
      <c r="V1712" s="140"/>
      <c r="W1712" s="180"/>
      <c r="X1712" s="180"/>
      <c r="Y1712" s="180"/>
      <c r="Z1712" s="180"/>
      <c r="AA1712" s="140"/>
      <c r="AB1712" s="46"/>
      <c r="AD1712" s="140"/>
      <c r="AE1712" s="180"/>
      <c r="AF1712" s="180"/>
      <c r="AG1712" s="180"/>
      <c r="AH1712" s="180"/>
      <c r="AI1712" s="140"/>
      <c r="AJ1712" s="46"/>
      <c r="AL1712" s="140"/>
      <c r="AM1712" s="180"/>
      <c r="AN1712" s="180"/>
      <c r="AO1712" s="180"/>
      <c r="AP1712" s="180"/>
      <c r="AQ1712" s="140"/>
      <c r="AR1712" s="46"/>
      <c r="AT1712" s="140"/>
      <c r="AU1712" s="180"/>
      <c r="AV1712" s="180"/>
      <c r="AW1712" s="180"/>
      <c r="AX1712" s="180"/>
      <c r="AY1712" s="140"/>
      <c r="AZ1712" s="46"/>
    </row>
    <row r="1713" spans="22:52" x14ac:dyDescent="0.25">
      <c r="V1713" s="140"/>
      <c r="W1713" s="180"/>
      <c r="X1713" s="180"/>
      <c r="Y1713" s="180"/>
      <c r="Z1713" s="180"/>
      <c r="AA1713" s="140"/>
      <c r="AB1713" s="46"/>
      <c r="AD1713" s="140"/>
      <c r="AE1713" s="180"/>
      <c r="AF1713" s="180"/>
      <c r="AG1713" s="180"/>
      <c r="AH1713" s="180"/>
      <c r="AI1713" s="140"/>
      <c r="AJ1713" s="46"/>
      <c r="AL1713" s="140"/>
      <c r="AM1713" s="180"/>
      <c r="AN1713" s="180"/>
      <c r="AO1713" s="180"/>
      <c r="AP1713" s="180"/>
      <c r="AQ1713" s="140"/>
      <c r="AR1713" s="46"/>
      <c r="AT1713" s="140"/>
      <c r="AU1713" s="180"/>
      <c r="AV1713" s="180"/>
      <c r="AW1713" s="180"/>
      <c r="AX1713" s="180"/>
      <c r="AY1713" s="140"/>
      <c r="AZ1713" s="46"/>
    </row>
    <row r="1714" spans="22:52" x14ac:dyDescent="0.25">
      <c r="V1714" s="140"/>
      <c r="W1714" s="180"/>
      <c r="X1714" s="180"/>
      <c r="Y1714" s="180"/>
      <c r="Z1714" s="180"/>
      <c r="AA1714" s="140"/>
      <c r="AB1714" s="46"/>
      <c r="AD1714" s="140"/>
      <c r="AE1714" s="180"/>
      <c r="AF1714" s="180"/>
      <c r="AG1714" s="180"/>
      <c r="AH1714" s="180"/>
      <c r="AI1714" s="140"/>
      <c r="AJ1714" s="46"/>
      <c r="AL1714" s="140"/>
      <c r="AM1714" s="180"/>
      <c r="AN1714" s="180"/>
      <c r="AO1714" s="180"/>
      <c r="AP1714" s="180"/>
      <c r="AQ1714" s="140"/>
      <c r="AR1714" s="46"/>
      <c r="AT1714" s="140"/>
      <c r="AU1714" s="180"/>
      <c r="AV1714" s="180"/>
      <c r="AW1714" s="180"/>
      <c r="AX1714" s="180"/>
      <c r="AY1714" s="140"/>
      <c r="AZ1714" s="46"/>
    </row>
    <row r="1715" spans="22:52" x14ac:dyDescent="0.25">
      <c r="V1715" s="140"/>
      <c r="W1715" s="180"/>
      <c r="X1715" s="180"/>
      <c r="Y1715" s="180"/>
      <c r="Z1715" s="180"/>
      <c r="AA1715" s="140"/>
      <c r="AB1715" s="46"/>
      <c r="AD1715" s="140"/>
      <c r="AE1715" s="180"/>
      <c r="AF1715" s="180"/>
      <c r="AG1715" s="180"/>
      <c r="AH1715" s="180"/>
      <c r="AI1715" s="140"/>
      <c r="AJ1715" s="46"/>
      <c r="AL1715" s="140"/>
      <c r="AM1715" s="180"/>
      <c r="AN1715" s="180"/>
      <c r="AO1715" s="180"/>
      <c r="AP1715" s="180"/>
      <c r="AQ1715" s="140"/>
      <c r="AR1715" s="46"/>
      <c r="AT1715" s="140"/>
      <c r="AU1715" s="180"/>
      <c r="AV1715" s="180"/>
      <c r="AW1715" s="180"/>
      <c r="AX1715" s="180"/>
      <c r="AY1715" s="140"/>
      <c r="AZ1715" s="46"/>
    </row>
    <row r="1716" spans="22:52" x14ac:dyDescent="0.25">
      <c r="V1716" s="140"/>
      <c r="W1716" s="180"/>
      <c r="X1716" s="180"/>
      <c r="Y1716" s="180"/>
      <c r="Z1716" s="180"/>
      <c r="AA1716" s="140"/>
      <c r="AB1716" s="46"/>
      <c r="AD1716" s="140"/>
      <c r="AE1716" s="180"/>
      <c r="AF1716" s="180"/>
      <c r="AG1716" s="180"/>
      <c r="AH1716" s="180"/>
      <c r="AI1716" s="140"/>
      <c r="AJ1716" s="46"/>
      <c r="AL1716" s="140"/>
      <c r="AM1716" s="180"/>
      <c r="AN1716" s="180"/>
      <c r="AO1716" s="180"/>
      <c r="AP1716" s="180"/>
      <c r="AQ1716" s="140"/>
      <c r="AR1716" s="46"/>
      <c r="AT1716" s="140"/>
      <c r="AU1716" s="180"/>
      <c r="AV1716" s="180"/>
      <c r="AW1716" s="180"/>
      <c r="AX1716" s="180"/>
      <c r="AY1716" s="140"/>
      <c r="AZ1716" s="46"/>
    </row>
    <row r="1717" spans="22:52" x14ac:dyDescent="0.25">
      <c r="V1717" s="140"/>
      <c r="W1717" s="180"/>
      <c r="X1717" s="180"/>
      <c r="Y1717" s="180"/>
      <c r="Z1717" s="180"/>
      <c r="AA1717" s="140"/>
      <c r="AB1717" s="46"/>
      <c r="AD1717" s="140"/>
      <c r="AE1717" s="180"/>
      <c r="AF1717" s="180"/>
      <c r="AG1717" s="180"/>
      <c r="AH1717" s="180"/>
      <c r="AI1717" s="140"/>
      <c r="AJ1717" s="46"/>
      <c r="AL1717" s="140"/>
      <c r="AM1717" s="180"/>
      <c r="AN1717" s="180"/>
      <c r="AO1717" s="180"/>
      <c r="AP1717" s="180"/>
      <c r="AQ1717" s="140"/>
      <c r="AR1717" s="46"/>
      <c r="AT1717" s="140"/>
      <c r="AU1717" s="180"/>
      <c r="AV1717" s="180"/>
      <c r="AW1717" s="180"/>
      <c r="AX1717" s="180"/>
      <c r="AY1717" s="140"/>
      <c r="AZ1717" s="46"/>
    </row>
    <row r="1718" spans="22:52" x14ac:dyDescent="0.25">
      <c r="V1718" s="140"/>
      <c r="W1718" s="180"/>
      <c r="X1718" s="180"/>
      <c r="Y1718" s="180"/>
      <c r="Z1718" s="180"/>
      <c r="AA1718" s="140"/>
      <c r="AB1718" s="46"/>
      <c r="AD1718" s="140"/>
      <c r="AE1718" s="180"/>
      <c r="AF1718" s="180"/>
      <c r="AG1718" s="180"/>
      <c r="AH1718" s="180"/>
      <c r="AI1718" s="140"/>
      <c r="AJ1718" s="46"/>
      <c r="AL1718" s="140"/>
      <c r="AM1718" s="180"/>
      <c r="AN1718" s="180"/>
      <c r="AO1718" s="180"/>
      <c r="AP1718" s="180"/>
      <c r="AQ1718" s="140"/>
      <c r="AR1718" s="46"/>
      <c r="AT1718" s="140"/>
      <c r="AU1718" s="180"/>
      <c r="AV1718" s="180"/>
      <c r="AW1718" s="180"/>
      <c r="AX1718" s="180"/>
      <c r="AY1718" s="140"/>
      <c r="AZ1718" s="46"/>
    </row>
    <row r="1719" spans="22:52" x14ac:dyDescent="0.25">
      <c r="V1719" s="140"/>
      <c r="W1719" s="180"/>
      <c r="X1719" s="180"/>
      <c r="Y1719" s="180"/>
      <c r="Z1719" s="180"/>
      <c r="AA1719" s="140"/>
      <c r="AB1719" s="46"/>
      <c r="AD1719" s="140"/>
      <c r="AE1719" s="180"/>
      <c r="AF1719" s="180"/>
      <c r="AG1719" s="180"/>
      <c r="AH1719" s="180"/>
      <c r="AI1719" s="140"/>
      <c r="AJ1719" s="46"/>
      <c r="AL1719" s="140"/>
      <c r="AM1719" s="180"/>
      <c r="AN1719" s="180"/>
      <c r="AO1719" s="180"/>
      <c r="AP1719" s="180"/>
      <c r="AQ1719" s="140"/>
      <c r="AR1719" s="46"/>
      <c r="AT1719" s="140"/>
      <c r="AU1719" s="180"/>
      <c r="AV1719" s="180"/>
      <c r="AW1719" s="180"/>
      <c r="AX1719" s="180"/>
      <c r="AY1719" s="140"/>
      <c r="AZ1719" s="46"/>
    </row>
    <row r="1720" spans="22:52" x14ac:dyDescent="0.25">
      <c r="V1720" s="140"/>
      <c r="W1720" s="180"/>
      <c r="X1720" s="180"/>
      <c r="Y1720" s="180"/>
      <c r="Z1720" s="180"/>
      <c r="AA1720" s="140"/>
      <c r="AB1720" s="46"/>
      <c r="AD1720" s="140"/>
      <c r="AE1720" s="180"/>
      <c r="AF1720" s="180"/>
      <c r="AG1720" s="180"/>
      <c r="AH1720" s="180"/>
      <c r="AI1720" s="140"/>
      <c r="AJ1720" s="46"/>
      <c r="AL1720" s="140"/>
      <c r="AM1720" s="180"/>
      <c r="AN1720" s="180"/>
      <c r="AO1720" s="180"/>
      <c r="AP1720" s="180"/>
      <c r="AQ1720" s="140"/>
      <c r="AR1720" s="46"/>
      <c r="AT1720" s="140"/>
      <c r="AU1720" s="180"/>
      <c r="AV1720" s="180"/>
      <c r="AW1720" s="180"/>
      <c r="AX1720" s="180"/>
      <c r="AY1720" s="140"/>
      <c r="AZ1720" s="46"/>
    </row>
    <row r="1721" spans="22:52" x14ac:dyDescent="0.25">
      <c r="V1721" s="140"/>
      <c r="W1721" s="180"/>
      <c r="X1721" s="180"/>
      <c r="Y1721" s="180"/>
      <c r="Z1721" s="180"/>
      <c r="AA1721" s="140"/>
      <c r="AB1721" s="46"/>
      <c r="AD1721" s="140"/>
      <c r="AE1721" s="180"/>
      <c r="AF1721" s="180"/>
      <c r="AG1721" s="180"/>
      <c r="AH1721" s="180"/>
      <c r="AI1721" s="140"/>
      <c r="AJ1721" s="46"/>
      <c r="AL1721" s="140"/>
      <c r="AM1721" s="180"/>
      <c r="AN1721" s="180"/>
      <c r="AO1721" s="180"/>
      <c r="AP1721" s="180"/>
      <c r="AQ1721" s="140"/>
      <c r="AR1721" s="46"/>
      <c r="AT1721" s="140"/>
      <c r="AU1721" s="180"/>
      <c r="AV1721" s="180"/>
      <c r="AW1721" s="180"/>
      <c r="AX1721" s="180"/>
      <c r="AY1721" s="140"/>
      <c r="AZ1721" s="46"/>
    </row>
    <row r="1722" spans="22:52" x14ac:dyDescent="0.25">
      <c r="V1722" s="140"/>
      <c r="W1722" s="180"/>
      <c r="X1722" s="180"/>
      <c r="Y1722" s="180"/>
      <c r="Z1722" s="180"/>
      <c r="AA1722" s="140"/>
      <c r="AB1722" s="46"/>
      <c r="AD1722" s="140"/>
      <c r="AE1722" s="180"/>
      <c r="AF1722" s="180"/>
      <c r="AG1722" s="180"/>
      <c r="AH1722" s="180"/>
      <c r="AI1722" s="140"/>
      <c r="AJ1722" s="46"/>
      <c r="AL1722" s="140"/>
      <c r="AM1722" s="180"/>
      <c r="AN1722" s="180"/>
      <c r="AO1722" s="180"/>
      <c r="AP1722" s="180"/>
      <c r="AQ1722" s="140"/>
      <c r="AR1722" s="46"/>
      <c r="AT1722" s="140"/>
      <c r="AU1722" s="180"/>
      <c r="AV1722" s="180"/>
      <c r="AW1722" s="180"/>
      <c r="AX1722" s="180"/>
      <c r="AY1722" s="140"/>
      <c r="AZ1722" s="46"/>
    </row>
    <row r="1723" spans="22:52" x14ac:dyDescent="0.25">
      <c r="V1723" s="140"/>
      <c r="W1723" s="180"/>
      <c r="X1723" s="180"/>
      <c r="Y1723" s="180"/>
      <c r="Z1723" s="180"/>
      <c r="AA1723" s="140"/>
      <c r="AB1723" s="46"/>
      <c r="AD1723" s="140"/>
      <c r="AE1723" s="180"/>
      <c r="AF1723" s="180"/>
      <c r="AG1723" s="180"/>
      <c r="AH1723" s="180"/>
      <c r="AI1723" s="140"/>
      <c r="AJ1723" s="46"/>
      <c r="AL1723" s="140"/>
      <c r="AM1723" s="180"/>
      <c r="AN1723" s="180"/>
      <c r="AO1723" s="180"/>
      <c r="AP1723" s="180"/>
      <c r="AQ1723" s="140"/>
      <c r="AR1723" s="46"/>
      <c r="AT1723" s="140"/>
      <c r="AU1723" s="180"/>
      <c r="AV1723" s="180"/>
      <c r="AW1723" s="180"/>
      <c r="AX1723" s="180"/>
      <c r="AY1723" s="140"/>
      <c r="AZ1723" s="46"/>
    </row>
    <row r="1724" spans="22:52" x14ac:dyDescent="0.25">
      <c r="V1724" s="140"/>
      <c r="W1724" s="180"/>
      <c r="X1724" s="180"/>
      <c r="Y1724" s="180"/>
      <c r="Z1724" s="180"/>
      <c r="AA1724" s="140"/>
      <c r="AB1724" s="46"/>
      <c r="AD1724" s="140"/>
      <c r="AE1724" s="180"/>
      <c r="AF1724" s="180"/>
      <c r="AG1724" s="180"/>
      <c r="AH1724" s="180"/>
      <c r="AI1724" s="140"/>
      <c r="AJ1724" s="46"/>
      <c r="AL1724" s="140"/>
      <c r="AM1724" s="180"/>
      <c r="AN1724" s="180"/>
      <c r="AO1724" s="180"/>
      <c r="AP1724" s="180"/>
      <c r="AQ1724" s="140"/>
      <c r="AR1724" s="46"/>
      <c r="AT1724" s="140"/>
      <c r="AU1724" s="180"/>
      <c r="AV1724" s="180"/>
      <c r="AW1724" s="180"/>
      <c r="AX1724" s="180"/>
      <c r="AY1724" s="140"/>
      <c r="AZ1724" s="46"/>
    </row>
    <row r="1725" spans="22:52" x14ac:dyDescent="0.25">
      <c r="V1725" s="140"/>
      <c r="W1725" s="180"/>
      <c r="X1725" s="180"/>
      <c r="Y1725" s="180"/>
      <c r="Z1725" s="180"/>
      <c r="AA1725" s="140"/>
      <c r="AB1725" s="46"/>
      <c r="AD1725" s="140"/>
      <c r="AE1725" s="180"/>
      <c r="AF1725" s="180"/>
      <c r="AG1725" s="180"/>
      <c r="AH1725" s="180"/>
      <c r="AI1725" s="140"/>
      <c r="AJ1725" s="46"/>
      <c r="AL1725" s="140"/>
      <c r="AM1725" s="180"/>
      <c r="AN1725" s="180"/>
      <c r="AO1725" s="180"/>
      <c r="AP1725" s="180"/>
      <c r="AQ1725" s="140"/>
      <c r="AR1725" s="46"/>
      <c r="AT1725" s="140"/>
      <c r="AU1725" s="180"/>
      <c r="AV1725" s="180"/>
      <c r="AW1725" s="180"/>
      <c r="AX1725" s="180"/>
      <c r="AY1725" s="140"/>
      <c r="AZ1725" s="46"/>
    </row>
    <row r="1726" spans="22:52" x14ac:dyDescent="0.25">
      <c r="V1726" s="140"/>
      <c r="W1726" s="180"/>
      <c r="X1726" s="180"/>
      <c r="Y1726" s="180"/>
      <c r="Z1726" s="180"/>
      <c r="AA1726" s="140"/>
      <c r="AB1726" s="46"/>
      <c r="AD1726" s="140"/>
      <c r="AE1726" s="180"/>
      <c r="AF1726" s="180"/>
      <c r="AG1726" s="180"/>
      <c r="AH1726" s="180"/>
      <c r="AI1726" s="140"/>
      <c r="AJ1726" s="46"/>
      <c r="AL1726" s="140"/>
      <c r="AM1726" s="180"/>
      <c r="AN1726" s="180"/>
      <c r="AO1726" s="180"/>
      <c r="AP1726" s="180"/>
      <c r="AQ1726" s="140"/>
      <c r="AR1726" s="46"/>
      <c r="AT1726" s="140"/>
      <c r="AU1726" s="180"/>
      <c r="AV1726" s="180"/>
      <c r="AW1726" s="180"/>
      <c r="AX1726" s="180"/>
      <c r="AY1726" s="140"/>
      <c r="AZ1726" s="46"/>
    </row>
    <row r="1727" spans="22:52" x14ac:dyDescent="0.25">
      <c r="V1727" s="140"/>
      <c r="W1727" s="180"/>
      <c r="X1727" s="180"/>
      <c r="Y1727" s="180"/>
      <c r="Z1727" s="180"/>
      <c r="AA1727" s="140"/>
      <c r="AB1727" s="46"/>
      <c r="AD1727" s="140"/>
      <c r="AE1727" s="180"/>
      <c r="AF1727" s="180"/>
      <c r="AG1727" s="180"/>
      <c r="AH1727" s="180"/>
      <c r="AI1727" s="140"/>
      <c r="AJ1727" s="46"/>
      <c r="AL1727" s="140"/>
      <c r="AM1727" s="180"/>
      <c r="AN1727" s="180"/>
      <c r="AO1727" s="180"/>
      <c r="AP1727" s="180"/>
      <c r="AQ1727" s="140"/>
      <c r="AR1727" s="46"/>
      <c r="AT1727" s="140"/>
      <c r="AU1727" s="180"/>
      <c r="AV1727" s="180"/>
      <c r="AW1727" s="180"/>
      <c r="AX1727" s="180"/>
      <c r="AY1727" s="140"/>
      <c r="AZ1727" s="46"/>
    </row>
    <row r="1728" spans="22:52" x14ac:dyDescent="0.25">
      <c r="V1728" s="140"/>
      <c r="W1728" s="180"/>
      <c r="X1728" s="180"/>
      <c r="Y1728" s="180"/>
      <c r="Z1728" s="180"/>
      <c r="AA1728" s="140"/>
      <c r="AB1728" s="46"/>
      <c r="AD1728" s="140"/>
      <c r="AE1728" s="180"/>
      <c r="AF1728" s="180"/>
      <c r="AG1728" s="180"/>
      <c r="AH1728" s="180"/>
      <c r="AI1728" s="140"/>
      <c r="AJ1728" s="46"/>
      <c r="AL1728" s="140"/>
      <c r="AM1728" s="180"/>
      <c r="AN1728" s="180"/>
      <c r="AO1728" s="180"/>
      <c r="AP1728" s="180"/>
      <c r="AQ1728" s="140"/>
      <c r="AR1728" s="46"/>
      <c r="AT1728" s="140"/>
      <c r="AU1728" s="180"/>
      <c r="AV1728" s="180"/>
      <c r="AW1728" s="180"/>
      <c r="AX1728" s="180"/>
      <c r="AY1728" s="140"/>
      <c r="AZ1728" s="46"/>
    </row>
    <row r="1729" spans="22:52" x14ac:dyDescent="0.25">
      <c r="V1729" s="140"/>
      <c r="W1729" s="180"/>
      <c r="X1729" s="180"/>
      <c r="Y1729" s="180"/>
      <c r="Z1729" s="180"/>
      <c r="AA1729" s="140"/>
      <c r="AB1729" s="46"/>
      <c r="AD1729" s="140"/>
      <c r="AE1729" s="180"/>
      <c r="AF1729" s="180"/>
      <c r="AG1729" s="180"/>
      <c r="AH1729" s="180"/>
      <c r="AI1729" s="140"/>
      <c r="AJ1729" s="46"/>
      <c r="AL1729" s="140"/>
      <c r="AM1729" s="180"/>
      <c r="AN1729" s="180"/>
      <c r="AO1729" s="180"/>
      <c r="AP1729" s="180"/>
      <c r="AQ1729" s="140"/>
      <c r="AR1729" s="46"/>
      <c r="AT1729" s="140"/>
      <c r="AU1729" s="180"/>
      <c r="AV1729" s="180"/>
      <c r="AW1729" s="180"/>
      <c r="AX1729" s="180"/>
      <c r="AY1729" s="140"/>
      <c r="AZ1729" s="46"/>
    </row>
    <row r="1730" spans="22:52" x14ac:dyDescent="0.25">
      <c r="V1730" s="140"/>
      <c r="W1730" s="180"/>
      <c r="X1730" s="180"/>
      <c r="Y1730" s="180"/>
      <c r="Z1730" s="180"/>
      <c r="AA1730" s="140"/>
      <c r="AB1730" s="46"/>
      <c r="AD1730" s="140"/>
      <c r="AE1730" s="180"/>
      <c r="AF1730" s="180"/>
      <c r="AG1730" s="180"/>
      <c r="AH1730" s="180"/>
      <c r="AI1730" s="140"/>
      <c r="AJ1730" s="46"/>
      <c r="AL1730" s="140"/>
      <c r="AM1730" s="180"/>
      <c r="AN1730" s="180"/>
      <c r="AO1730" s="180"/>
      <c r="AP1730" s="180"/>
      <c r="AQ1730" s="140"/>
      <c r="AR1730" s="46"/>
      <c r="AT1730" s="140"/>
      <c r="AU1730" s="180"/>
      <c r="AV1730" s="180"/>
      <c r="AW1730" s="180"/>
      <c r="AX1730" s="180"/>
      <c r="AY1730" s="140"/>
      <c r="AZ1730" s="46"/>
    </row>
    <row r="1731" spans="22:52" x14ac:dyDescent="0.25">
      <c r="V1731" s="140"/>
      <c r="W1731" s="180"/>
      <c r="X1731" s="180"/>
      <c r="Y1731" s="180"/>
      <c r="Z1731" s="180"/>
      <c r="AA1731" s="140"/>
      <c r="AB1731" s="46"/>
      <c r="AD1731" s="140"/>
      <c r="AE1731" s="180"/>
      <c r="AF1731" s="180"/>
      <c r="AG1731" s="180"/>
      <c r="AH1731" s="180"/>
      <c r="AI1731" s="140"/>
      <c r="AJ1731" s="46"/>
      <c r="AL1731" s="140"/>
      <c r="AM1731" s="180"/>
      <c r="AN1731" s="180"/>
      <c r="AO1731" s="180"/>
      <c r="AP1731" s="180"/>
      <c r="AQ1731" s="140"/>
      <c r="AR1731" s="46"/>
      <c r="AT1731" s="140"/>
      <c r="AU1731" s="180"/>
      <c r="AV1731" s="180"/>
      <c r="AW1731" s="180"/>
      <c r="AX1731" s="180"/>
      <c r="AY1731" s="140"/>
      <c r="AZ1731" s="46"/>
    </row>
    <row r="1732" spans="22:52" x14ac:dyDescent="0.25">
      <c r="V1732" s="140"/>
      <c r="W1732" s="180"/>
      <c r="X1732" s="180"/>
      <c r="Y1732" s="180"/>
      <c r="Z1732" s="180"/>
      <c r="AA1732" s="140"/>
      <c r="AB1732" s="46"/>
      <c r="AD1732" s="140"/>
      <c r="AE1732" s="180"/>
      <c r="AF1732" s="180"/>
      <c r="AG1732" s="180"/>
      <c r="AH1732" s="180"/>
      <c r="AI1732" s="140"/>
      <c r="AJ1732" s="46"/>
      <c r="AL1732" s="140"/>
      <c r="AM1732" s="180"/>
      <c r="AN1732" s="180"/>
      <c r="AO1732" s="180"/>
      <c r="AP1732" s="180"/>
      <c r="AQ1732" s="140"/>
      <c r="AR1732" s="46"/>
      <c r="AT1732" s="140"/>
      <c r="AU1732" s="180"/>
      <c r="AV1732" s="180"/>
      <c r="AW1732" s="180"/>
      <c r="AX1732" s="180"/>
      <c r="AY1732" s="140"/>
      <c r="AZ1732" s="46"/>
    </row>
    <row r="1733" spans="22:52" x14ac:dyDescent="0.25">
      <c r="V1733" s="140"/>
      <c r="W1733" s="180"/>
      <c r="X1733" s="180"/>
      <c r="Y1733" s="180"/>
      <c r="Z1733" s="180"/>
      <c r="AA1733" s="140"/>
      <c r="AB1733" s="46"/>
      <c r="AD1733" s="140"/>
      <c r="AE1733" s="180"/>
      <c r="AF1733" s="180"/>
      <c r="AG1733" s="180"/>
      <c r="AH1733" s="180"/>
      <c r="AI1733" s="140"/>
      <c r="AJ1733" s="46"/>
      <c r="AL1733" s="140"/>
      <c r="AM1733" s="180"/>
      <c r="AN1733" s="180"/>
      <c r="AO1733" s="180"/>
      <c r="AP1733" s="180"/>
      <c r="AQ1733" s="140"/>
      <c r="AR1733" s="46"/>
      <c r="AT1733" s="140"/>
      <c r="AU1733" s="180"/>
      <c r="AV1733" s="180"/>
      <c r="AW1733" s="180"/>
      <c r="AX1733" s="180"/>
      <c r="AY1733" s="140"/>
      <c r="AZ1733" s="46"/>
    </row>
    <row r="1734" spans="22:52" x14ac:dyDescent="0.25">
      <c r="V1734" s="140"/>
      <c r="W1734" s="180"/>
      <c r="X1734" s="180"/>
      <c r="Y1734" s="180"/>
      <c r="Z1734" s="180"/>
      <c r="AA1734" s="140"/>
      <c r="AB1734" s="46"/>
      <c r="AD1734" s="140"/>
      <c r="AE1734" s="180"/>
      <c r="AF1734" s="180"/>
      <c r="AG1734" s="180"/>
      <c r="AH1734" s="180"/>
      <c r="AI1734" s="140"/>
      <c r="AJ1734" s="46"/>
      <c r="AL1734" s="140"/>
      <c r="AM1734" s="180"/>
      <c r="AN1734" s="180"/>
      <c r="AO1734" s="180"/>
      <c r="AP1734" s="180"/>
      <c r="AQ1734" s="140"/>
      <c r="AR1734" s="46"/>
      <c r="AT1734" s="140"/>
      <c r="AU1734" s="180"/>
      <c r="AV1734" s="180"/>
      <c r="AW1734" s="180"/>
      <c r="AX1734" s="180"/>
      <c r="AY1734" s="140"/>
      <c r="AZ1734" s="46"/>
    </row>
    <row r="1735" spans="22:52" x14ac:dyDescent="0.25">
      <c r="V1735" s="140"/>
      <c r="W1735" s="180"/>
      <c r="X1735" s="180"/>
      <c r="Y1735" s="180"/>
      <c r="Z1735" s="180"/>
      <c r="AA1735" s="140"/>
      <c r="AB1735" s="46"/>
      <c r="AD1735" s="140"/>
      <c r="AE1735" s="180"/>
      <c r="AF1735" s="180"/>
      <c r="AG1735" s="180"/>
      <c r="AH1735" s="180"/>
      <c r="AI1735" s="140"/>
      <c r="AJ1735" s="46"/>
      <c r="AL1735" s="140"/>
      <c r="AM1735" s="180"/>
      <c r="AN1735" s="180"/>
      <c r="AO1735" s="180"/>
      <c r="AP1735" s="180"/>
      <c r="AQ1735" s="140"/>
      <c r="AR1735" s="46"/>
      <c r="AT1735" s="140"/>
      <c r="AU1735" s="180"/>
      <c r="AV1735" s="180"/>
      <c r="AW1735" s="180"/>
      <c r="AX1735" s="180"/>
      <c r="AY1735" s="140"/>
      <c r="AZ1735" s="46"/>
    </row>
    <row r="1736" spans="22:52" x14ac:dyDescent="0.25">
      <c r="V1736" s="140"/>
      <c r="W1736" s="180"/>
      <c r="X1736" s="180"/>
      <c r="Y1736" s="180"/>
      <c r="Z1736" s="180"/>
      <c r="AA1736" s="140"/>
      <c r="AB1736" s="46"/>
      <c r="AD1736" s="140"/>
      <c r="AE1736" s="180"/>
      <c r="AF1736" s="180"/>
      <c r="AG1736" s="180"/>
      <c r="AH1736" s="180"/>
      <c r="AI1736" s="140"/>
      <c r="AJ1736" s="46"/>
      <c r="AL1736" s="140"/>
      <c r="AM1736" s="180"/>
      <c r="AN1736" s="180"/>
      <c r="AO1736" s="180"/>
      <c r="AP1736" s="180"/>
      <c r="AQ1736" s="140"/>
      <c r="AR1736" s="46"/>
      <c r="AT1736" s="140"/>
      <c r="AU1736" s="180"/>
      <c r="AV1736" s="180"/>
      <c r="AW1736" s="180"/>
      <c r="AX1736" s="180"/>
      <c r="AY1736" s="140"/>
      <c r="AZ1736" s="46"/>
    </row>
    <row r="1737" spans="22:52" x14ac:dyDescent="0.25">
      <c r="V1737" s="140"/>
      <c r="W1737" s="180"/>
      <c r="X1737" s="180"/>
      <c r="Y1737" s="180"/>
      <c r="Z1737" s="180"/>
      <c r="AA1737" s="140"/>
      <c r="AB1737" s="46"/>
      <c r="AD1737" s="140"/>
      <c r="AE1737" s="180"/>
      <c r="AF1737" s="180"/>
      <c r="AG1737" s="180"/>
      <c r="AH1737" s="180"/>
      <c r="AI1737" s="140"/>
      <c r="AJ1737" s="46"/>
      <c r="AL1737" s="140"/>
      <c r="AM1737" s="180"/>
      <c r="AN1737" s="180"/>
      <c r="AO1737" s="180"/>
      <c r="AP1737" s="180"/>
      <c r="AQ1737" s="140"/>
      <c r="AR1737" s="46"/>
      <c r="AT1737" s="140"/>
      <c r="AU1737" s="180"/>
      <c r="AV1737" s="180"/>
      <c r="AW1737" s="180"/>
      <c r="AX1737" s="180"/>
      <c r="AY1737" s="140"/>
      <c r="AZ1737" s="46"/>
    </row>
    <row r="1738" spans="22:52" x14ac:dyDescent="0.25">
      <c r="V1738" s="140"/>
      <c r="W1738" s="180"/>
      <c r="X1738" s="180"/>
      <c r="Y1738" s="180"/>
      <c r="Z1738" s="180"/>
      <c r="AA1738" s="140"/>
      <c r="AB1738" s="46"/>
      <c r="AD1738" s="140"/>
      <c r="AE1738" s="180"/>
      <c r="AF1738" s="180"/>
      <c r="AG1738" s="180"/>
      <c r="AH1738" s="180"/>
      <c r="AI1738" s="140"/>
      <c r="AJ1738" s="46"/>
      <c r="AL1738" s="140"/>
      <c r="AM1738" s="180"/>
      <c r="AN1738" s="180"/>
      <c r="AO1738" s="180"/>
      <c r="AP1738" s="180"/>
      <c r="AQ1738" s="140"/>
      <c r="AR1738" s="46"/>
      <c r="AT1738" s="140"/>
      <c r="AU1738" s="180"/>
      <c r="AV1738" s="180"/>
      <c r="AW1738" s="180"/>
      <c r="AX1738" s="180"/>
      <c r="AY1738" s="140"/>
      <c r="AZ1738" s="46"/>
    </row>
    <row r="1739" spans="22:52" x14ac:dyDescent="0.25">
      <c r="V1739" s="140"/>
      <c r="W1739" s="180"/>
      <c r="X1739" s="180"/>
      <c r="Y1739" s="180"/>
      <c r="Z1739" s="180"/>
      <c r="AA1739" s="140"/>
      <c r="AB1739" s="46"/>
      <c r="AD1739" s="140"/>
      <c r="AE1739" s="180"/>
      <c r="AF1739" s="180"/>
      <c r="AG1739" s="180"/>
      <c r="AH1739" s="180"/>
      <c r="AI1739" s="140"/>
      <c r="AJ1739" s="46"/>
      <c r="AL1739" s="140"/>
      <c r="AM1739" s="180"/>
      <c r="AN1739" s="180"/>
      <c r="AO1739" s="180"/>
      <c r="AP1739" s="180"/>
      <c r="AQ1739" s="140"/>
      <c r="AR1739" s="46"/>
      <c r="AT1739" s="140"/>
      <c r="AU1739" s="180"/>
      <c r="AV1739" s="180"/>
      <c r="AW1739" s="180"/>
      <c r="AX1739" s="180"/>
      <c r="AY1739" s="140"/>
      <c r="AZ1739" s="46"/>
    </row>
    <row r="1740" spans="22:52" x14ac:dyDescent="0.25">
      <c r="V1740" s="140"/>
      <c r="W1740" s="180"/>
      <c r="X1740" s="180"/>
      <c r="Y1740" s="180"/>
      <c r="Z1740" s="180"/>
      <c r="AA1740" s="140"/>
      <c r="AB1740" s="46"/>
      <c r="AD1740" s="140"/>
      <c r="AE1740" s="180"/>
      <c r="AF1740" s="180"/>
      <c r="AG1740" s="180"/>
      <c r="AH1740" s="180"/>
      <c r="AI1740" s="140"/>
      <c r="AJ1740" s="46"/>
      <c r="AL1740" s="140"/>
      <c r="AM1740" s="180"/>
      <c r="AN1740" s="180"/>
      <c r="AO1740" s="180"/>
      <c r="AP1740" s="180"/>
      <c r="AQ1740" s="140"/>
      <c r="AR1740" s="46"/>
      <c r="AT1740" s="140"/>
      <c r="AU1740" s="180"/>
      <c r="AV1740" s="180"/>
      <c r="AW1740" s="180"/>
      <c r="AX1740" s="180"/>
      <c r="AY1740" s="140"/>
      <c r="AZ1740" s="46"/>
    </row>
    <row r="1741" spans="22:52" x14ac:dyDescent="0.25">
      <c r="V1741" s="140"/>
      <c r="W1741" s="180"/>
      <c r="X1741" s="180"/>
      <c r="Y1741" s="180"/>
      <c r="Z1741" s="180"/>
      <c r="AA1741" s="140"/>
      <c r="AB1741" s="46"/>
      <c r="AD1741" s="140"/>
      <c r="AE1741" s="180"/>
      <c r="AF1741" s="180"/>
      <c r="AG1741" s="180"/>
      <c r="AH1741" s="180"/>
      <c r="AI1741" s="140"/>
      <c r="AJ1741" s="46"/>
      <c r="AL1741" s="140"/>
      <c r="AM1741" s="180"/>
      <c r="AN1741" s="180"/>
      <c r="AO1741" s="180"/>
      <c r="AP1741" s="180"/>
      <c r="AQ1741" s="140"/>
      <c r="AR1741" s="46"/>
      <c r="AT1741" s="140"/>
      <c r="AU1741" s="180"/>
      <c r="AV1741" s="180"/>
      <c r="AW1741" s="180"/>
      <c r="AX1741" s="180"/>
      <c r="AY1741" s="140"/>
      <c r="AZ1741" s="46"/>
    </row>
    <row r="1742" spans="22:52" x14ac:dyDescent="0.25">
      <c r="V1742" s="140"/>
      <c r="W1742" s="180"/>
      <c r="X1742" s="180"/>
      <c r="Y1742" s="180"/>
      <c r="Z1742" s="180"/>
      <c r="AA1742" s="140"/>
      <c r="AB1742" s="46"/>
      <c r="AD1742" s="140"/>
      <c r="AE1742" s="180"/>
      <c r="AF1742" s="180"/>
      <c r="AG1742" s="180"/>
      <c r="AH1742" s="180"/>
      <c r="AI1742" s="140"/>
      <c r="AJ1742" s="46"/>
      <c r="AL1742" s="140"/>
      <c r="AM1742" s="180"/>
      <c r="AN1742" s="180"/>
      <c r="AO1742" s="180"/>
      <c r="AP1742" s="180"/>
      <c r="AQ1742" s="140"/>
      <c r="AR1742" s="46"/>
      <c r="AT1742" s="140"/>
      <c r="AU1742" s="180"/>
      <c r="AV1742" s="180"/>
      <c r="AW1742" s="180"/>
      <c r="AX1742" s="180"/>
      <c r="AY1742" s="140"/>
      <c r="AZ1742" s="46"/>
    </row>
    <row r="1743" spans="22:52" x14ac:dyDescent="0.25">
      <c r="V1743" s="140"/>
      <c r="W1743" s="180"/>
      <c r="X1743" s="180"/>
      <c r="Y1743" s="180"/>
      <c r="Z1743" s="180"/>
      <c r="AA1743" s="140"/>
      <c r="AB1743" s="46"/>
      <c r="AD1743" s="140"/>
      <c r="AE1743" s="180"/>
      <c r="AF1743" s="180"/>
      <c r="AG1743" s="180"/>
      <c r="AH1743" s="180"/>
      <c r="AI1743" s="140"/>
      <c r="AJ1743" s="46"/>
      <c r="AL1743" s="140"/>
      <c r="AM1743" s="180"/>
      <c r="AN1743" s="180"/>
      <c r="AO1743" s="180"/>
      <c r="AP1743" s="180"/>
      <c r="AQ1743" s="140"/>
      <c r="AR1743" s="46"/>
      <c r="AT1743" s="140"/>
      <c r="AU1743" s="180"/>
      <c r="AV1743" s="180"/>
      <c r="AW1743" s="180"/>
      <c r="AX1743" s="180"/>
      <c r="AY1743" s="140"/>
      <c r="AZ1743" s="46"/>
    </row>
    <row r="1744" spans="22:52" x14ac:dyDescent="0.25">
      <c r="V1744" s="140"/>
      <c r="W1744" s="180"/>
      <c r="X1744" s="180"/>
      <c r="Y1744" s="180"/>
      <c r="Z1744" s="180"/>
      <c r="AA1744" s="140"/>
      <c r="AB1744" s="46"/>
      <c r="AD1744" s="140"/>
      <c r="AE1744" s="180"/>
      <c r="AF1744" s="180"/>
      <c r="AG1744" s="180"/>
      <c r="AH1744" s="180"/>
      <c r="AI1744" s="140"/>
      <c r="AJ1744" s="46"/>
      <c r="AL1744" s="140"/>
      <c r="AM1744" s="180"/>
      <c r="AN1744" s="180"/>
      <c r="AO1744" s="180"/>
      <c r="AP1744" s="180"/>
      <c r="AQ1744" s="140"/>
      <c r="AR1744" s="46"/>
      <c r="AT1744" s="140"/>
      <c r="AU1744" s="180"/>
      <c r="AV1744" s="180"/>
      <c r="AW1744" s="180"/>
      <c r="AX1744" s="180"/>
      <c r="AY1744" s="140"/>
      <c r="AZ1744" s="46"/>
    </row>
    <row r="1745" spans="22:52" x14ac:dyDescent="0.25">
      <c r="V1745" s="140"/>
      <c r="W1745" s="180"/>
      <c r="X1745" s="180"/>
      <c r="Y1745" s="180"/>
      <c r="Z1745" s="180"/>
      <c r="AA1745" s="140"/>
      <c r="AB1745" s="46"/>
      <c r="AD1745" s="140"/>
      <c r="AE1745" s="180"/>
      <c r="AF1745" s="180"/>
      <c r="AG1745" s="180"/>
      <c r="AH1745" s="180"/>
      <c r="AI1745" s="140"/>
      <c r="AJ1745" s="46"/>
      <c r="AL1745" s="140"/>
      <c r="AM1745" s="180"/>
      <c r="AN1745" s="180"/>
      <c r="AO1745" s="180"/>
      <c r="AP1745" s="180"/>
      <c r="AQ1745" s="140"/>
      <c r="AR1745" s="46"/>
      <c r="AT1745" s="140"/>
      <c r="AU1745" s="180"/>
      <c r="AV1745" s="180"/>
      <c r="AW1745" s="180"/>
      <c r="AX1745" s="180"/>
      <c r="AY1745" s="140"/>
      <c r="AZ1745" s="46"/>
    </row>
    <row r="1746" spans="22:52" x14ac:dyDescent="0.25">
      <c r="V1746" s="140"/>
      <c r="W1746" s="180"/>
      <c r="X1746" s="180"/>
      <c r="Y1746" s="180"/>
      <c r="Z1746" s="180"/>
      <c r="AA1746" s="140"/>
      <c r="AB1746" s="46"/>
      <c r="AD1746" s="140"/>
      <c r="AE1746" s="180"/>
      <c r="AF1746" s="180"/>
      <c r="AG1746" s="180"/>
      <c r="AH1746" s="180"/>
      <c r="AI1746" s="140"/>
      <c r="AJ1746" s="46"/>
      <c r="AL1746" s="140"/>
      <c r="AM1746" s="180"/>
      <c r="AN1746" s="180"/>
      <c r="AO1746" s="180"/>
      <c r="AP1746" s="180"/>
      <c r="AQ1746" s="140"/>
      <c r="AR1746" s="46"/>
      <c r="AT1746" s="140"/>
      <c r="AU1746" s="180"/>
      <c r="AV1746" s="180"/>
      <c r="AW1746" s="180"/>
      <c r="AX1746" s="180"/>
      <c r="AY1746" s="140"/>
      <c r="AZ1746" s="46"/>
    </row>
    <row r="1747" spans="22:52" x14ac:dyDescent="0.25">
      <c r="V1747" s="140"/>
      <c r="W1747" s="180"/>
      <c r="X1747" s="180"/>
      <c r="Y1747" s="180"/>
      <c r="Z1747" s="180"/>
      <c r="AA1747" s="140"/>
      <c r="AB1747" s="46"/>
      <c r="AD1747" s="140"/>
      <c r="AE1747" s="180"/>
      <c r="AF1747" s="180"/>
      <c r="AG1747" s="180"/>
      <c r="AH1747" s="180"/>
      <c r="AI1747" s="140"/>
      <c r="AJ1747" s="46"/>
      <c r="AL1747" s="140"/>
      <c r="AM1747" s="180"/>
      <c r="AN1747" s="180"/>
      <c r="AO1747" s="180"/>
      <c r="AP1747" s="180"/>
      <c r="AQ1747" s="140"/>
      <c r="AR1747" s="46"/>
      <c r="AT1747" s="140"/>
      <c r="AU1747" s="180"/>
      <c r="AV1747" s="180"/>
      <c r="AW1747" s="180"/>
      <c r="AX1747" s="180"/>
      <c r="AY1747" s="140"/>
      <c r="AZ1747" s="46"/>
    </row>
    <row r="1748" spans="22:52" x14ac:dyDescent="0.25">
      <c r="V1748" s="140"/>
      <c r="W1748" s="180"/>
      <c r="X1748" s="180"/>
      <c r="Y1748" s="180"/>
      <c r="Z1748" s="180"/>
      <c r="AA1748" s="140"/>
      <c r="AB1748" s="46"/>
      <c r="AD1748" s="140"/>
      <c r="AE1748" s="180"/>
      <c r="AF1748" s="180"/>
      <c r="AG1748" s="180"/>
      <c r="AH1748" s="180"/>
      <c r="AI1748" s="140"/>
      <c r="AJ1748" s="46"/>
      <c r="AL1748" s="140"/>
      <c r="AM1748" s="180"/>
      <c r="AN1748" s="180"/>
      <c r="AO1748" s="180"/>
      <c r="AP1748" s="180"/>
      <c r="AQ1748" s="140"/>
      <c r="AR1748" s="46"/>
      <c r="AT1748" s="140"/>
      <c r="AU1748" s="180"/>
      <c r="AV1748" s="180"/>
      <c r="AW1748" s="180"/>
      <c r="AX1748" s="180"/>
      <c r="AY1748" s="140"/>
      <c r="AZ1748" s="46"/>
    </row>
    <row r="1749" spans="22:52" x14ac:dyDescent="0.25">
      <c r="V1749" s="140"/>
      <c r="W1749" s="180"/>
      <c r="X1749" s="180"/>
      <c r="Y1749" s="180"/>
      <c r="Z1749" s="180"/>
      <c r="AA1749" s="140"/>
      <c r="AB1749" s="46"/>
      <c r="AD1749" s="140"/>
      <c r="AE1749" s="180"/>
      <c r="AF1749" s="180"/>
      <c r="AG1749" s="180"/>
      <c r="AH1749" s="180"/>
      <c r="AI1749" s="140"/>
      <c r="AJ1749" s="46"/>
      <c r="AL1749" s="140"/>
      <c r="AM1749" s="180"/>
      <c r="AN1749" s="180"/>
      <c r="AO1749" s="180"/>
      <c r="AP1749" s="180"/>
      <c r="AQ1749" s="140"/>
      <c r="AR1749" s="46"/>
      <c r="AT1749" s="140"/>
      <c r="AU1749" s="180"/>
      <c r="AV1749" s="180"/>
      <c r="AW1749" s="180"/>
      <c r="AX1749" s="180"/>
      <c r="AY1749" s="140"/>
      <c r="AZ1749" s="46"/>
    </row>
    <row r="1750" spans="22:52" x14ac:dyDescent="0.25">
      <c r="V1750" s="140"/>
      <c r="W1750" s="180"/>
      <c r="X1750" s="180"/>
      <c r="Y1750" s="180"/>
      <c r="Z1750" s="180"/>
      <c r="AA1750" s="140"/>
      <c r="AB1750" s="46"/>
      <c r="AD1750" s="140"/>
      <c r="AE1750" s="180"/>
      <c r="AF1750" s="180"/>
      <c r="AG1750" s="180"/>
      <c r="AH1750" s="180"/>
      <c r="AI1750" s="140"/>
      <c r="AJ1750" s="46"/>
      <c r="AL1750" s="140"/>
      <c r="AM1750" s="180"/>
      <c r="AN1750" s="180"/>
      <c r="AO1750" s="180"/>
      <c r="AP1750" s="180"/>
      <c r="AQ1750" s="140"/>
      <c r="AR1750" s="46"/>
      <c r="AT1750" s="140"/>
      <c r="AU1750" s="180"/>
      <c r="AV1750" s="180"/>
      <c r="AW1750" s="180"/>
      <c r="AX1750" s="180"/>
      <c r="AY1750" s="140"/>
      <c r="AZ1750" s="46"/>
    </row>
    <row r="1751" spans="22:52" x14ac:dyDescent="0.25">
      <c r="V1751" s="140"/>
      <c r="W1751" s="180"/>
      <c r="X1751" s="180"/>
      <c r="Y1751" s="180"/>
      <c r="Z1751" s="180"/>
      <c r="AA1751" s="140"/>
      <c r="AB1751" s="46"/>
      <c r="AD1751" s="140"/>
      <c r="AE1751" s="180"/>
      <c r="AF1751" s="180"/>
      <c r="AG1751" s="180"/>
      <c r="AH1751" s="180"/>
      <c r="AI1751" s="140"/>
      <c r="AJ1751" s="46"/>
      <c r="AL1751" s="140"/>
      <c r="AM1751" s="180"/>
      <c r="AN1751" s="180"/>
      <c r="AO1751" s="180"/>
      <c r="AP1751" s="180"/>
      <c r="AQ1751" s="140"/>
      <c r="AR1751" s="46"/>
      <c r="AT1751" s="140"/>
      <c r="AU1751" s="180"/>
      <c r="AV1751" s="180"/>
      <c r="AW1751" s="180"/>
      <c r="AX1751" s="180"/>
      <c r="AY1751" s="140"/>
      <c r="AZ1751" s="46"/>
    </row>
    <row r="1752" spans="22:52" x14ac:dyDescent="0.25">
      <c r="V1752" s="140"/>
      <c r="W1752" s="180"/>
      <c r="X1752" s="180"/>
      <c r="Y1752" s="180"/>
      <c r="Z1752" s="180"/>
      <c r="AA1752" s="140"/>
      <c r="AB1752" s="46"/>
      <c r="AD1752" s="140"/>
      <c r="AE1752" s="180"/>
      <c r="AF1752" s="180"/>
      <c r="AG1752" s="180"/>
      <c r="AH1752" s="180"/>
      <c r="AI1752" s="140"/>
      <c r="AJ1752" s="46"/>
      <c r="AL1752" s="140"/>
      <c r="AM1752" s="180"/>
      <c r="AN1752" s="180"/>
      <c r="AO1752" s="180"/>
      <c r="AP1752" s="180"/>
      <c r="AQ1752" s="140"/>
      <c r="AR1752" s="46"/>
      <c r="AT1752" s="140"/>
      <c r="AU1752" s="180"/>
      <c r="AV1752" s="180"/>
      <c r="AW1752" s="180"/>
      <c r="AX1752" s="180"/>
      <c r="AY1752" s="140"/>
      <c r="AZ1752" s="46"/>
    </row>
    <row r="1753" spans="22:52" x14ac:dyDescent="0.25">
      <c r="V1753" s="140"/>
      <c r="W1753" s="180"/>
      <c r="X1753" s="180"/>
      <c r="Y1753" s="180"/>
      <c r="Z1753" s="180"/>
      <c r="AA1753" s="140"/>
      <c r="AB1753" s="46"/>
      <c r="AD1753" s="140"/>
      <c r="AE1753" s="180"/>
      <c r="AF1753" s="180"/>
      <c r="AG1753" s="180"/>
      <c r="AH1753" s="180"/>
      <c r="AI1753" s="140"/>
      <c r="AJ1753" s="46"/>
      <c r="AL1753" s="140"/>
      <c r="AM1753" s="180"/>
      <c r="AN1753" s="180"/>
      <c r="AO1753" s="180"/>
      <c r="AP1753" s="180"/>
      <c r="AQ1753" s="140"/>
      <c r="AR1753" s="46"/>
      <c r="AT1753" s="140"/>
      <c r="AU1753" s="180"/>
      <c r="AV1753" s="180"/>
      <c r="AW1753" s="180"/>
      <c r="AX1753" s="180"/>
      <c r="AY1753" s="140"/>
      <c r="AZ1753" s="46"/>
    </row>
    <row r="1754" spans="22:52" x14ac:dyDescent="0.25">
      <c r="V1754" s="140"/>
      <c r="W1754" s="180"/>
      <c r="X1754" s="180"/>
      <c r="Y1754" s="180"/>
      <c r="Z1754" s="180"/>
      <c r="AA1754" s="140"/>
      <c r="AB1754" s="46"/>
      <c r="AD1754" s="140"/>
      <c r="AE1754" s="180"/>
      <c r="AF1754" s="180"/>
      <c r="AG1754" s="180"/>
      <c r="AH1754" s="180"/>
      <c r="AI1754" s="140"/>
      <c r="AJ1754" s="46"/>
      <c r="AL1754" s="140"/>
      <c r="AM1754" s="180"/>
      <c r="AN1754" s="180"/>
      <c r="AO1754" s="180"/>
      <c r="AP1754" s="180"/>
      <c r="AQ1754" s="140"/>
      <c r="AR1754" s="46"/>
      <c r="AT1754" s="140"/>
      <c r="AU1754" s="180"/>
      <c r="AV1754" s="180"/>
      <c r="AW1754" s="180"/>
      <c r="AX1754" s="180"/>
      <c r="AY1754" s="140"/>
      <c r="AZ1754" s="46"/>
    </row>
    <row r="1755" spans="22:52" x14ac:dyDescent="0.25">
      <c r="V1755" s="140"/>
      <c r="W1755" s="180"/>
      <c r="X1755" s="180"/>
      <c r="Y1755" s="180"/>
      <c r="Z1755" s="180"/>
      <c r="AA1755" s="140"/>
      <c r="AB1755" s="46"/>
      <c r="AD1755" s="140"/>
      <c r="AE1755" s="180"/>
      <c r="AF1755" s="180"/>
      <c r="AG1755" s="180"/>
      <c r="AH1755" s="180"/>
      <c r="AI1755" s="140"/>
      <c r="AJ1755" s="46"/>
      <c r="AL1755" s="140"/>
      <c r="AM1755" s="180"/>
      <c r="AN1755" s="180"/>
      <c r="AO1755" s="180"/>
      <c r="AP1755" s="180"/>
      <c r="AQ1755" s="140"/>
      <c r="AR1755" s="46"/>
      <c r="AT1755" s="140"/>
      <c r="AU1755" s="180"/>
      <c r="AV1755" s="180"/>
      <c r="AW1755" s="180"/>
      <c r="AX1755" s="180"/>
      <c r="AY1755" s="140"/>
      <c r="AZ1755" s="46"/>
    </row>
    <row r="1756" spans="22:52" x14ac:dyDescent="0.25">
      <c r="V1756" s="140"/>
      <c r="W1756" s="180"/>
      <c r="X1756" s="180"/>
      <c r="Y1756" s="180"/>
      <c r="Z1756" s="180"/>
      <c r="AA1756" s="140"/>
      <c r="AB1756" s="46"/>
      <c r="AD1756" s="140"/>
      <c r="AE1756" s="180"/>
      <c r="AF1756" s="180"/>
      <c r="AG1756" s="180"/>
      <c r="AH1756" s="180"/>
      <c r="AI1756" s="140"/>
      <c r="AJ1756" s="46"/>
      <c r="AL1756" s="140"/>
      <c r="AM1756" s="180"/>
      <c r="AN1756" s="180"/>
      <c r="AO1756" s="180"/>
      <c r="AP1756" s="180"/>
      <c r="AQ1756" s="140"/>
      <c r="AR1756" s="46"/>
      <c r="AT1756" s="140"/>
      <c r="AU1756" s="180"/>
      <c r="AV1756" s="180"/>
      <c r="AW1756" s="180"/>
      <c r="AX1756" s="180"/>
      <c r="AY1756" s="140"/>
      <c r="AZ1756" s="46"/>
    </row>
    <row r="1757" spans="22:52" x14ac:dyDescent="0.25">
      <c r="V1757" s="140"/>
      <c r="W1757" s="180"/>
      <c r="X1757" s="180"/>
      <c r="Y1757" s="180"/>
      <c r="Z1757" s="180"/>
      <c r="AA1757" s="140"/>
      <c r="AB1757" s="46"/>
      <c r="AD1757" s="140"/>
      <c r="AE1757" s="180"/>
      <c r="AF1757" s="180"/>
      <c r="AG1757" s="180"/>
      <c r="AH1757" s="180"/>
      <c r="AI1757" s="140"/>
      <c r="AJ1757" s="46"/>
      <c r="AL1757" s="140"/>
      <c r="AM1757" s="180"/>
      <c r="AN1757" s="180"/>
      <c r="AO1757" s="180"/>
      <c r="AP1757" s="180"/>
      <c r="AQ1757" s="140"/>
      <c r="AR1757" s="46"/>
      <c r="AT1757" s="140"/>
      <c r="AU1757" s="180"/>
      <c r="AV1757" s="180"/>
      <c r="AW1757" s="180"/>
      <c r="AX1757" s="180"/>
      <c r="AY1757" s="140"/>
      <c r="AZ1757" s="46"/>
    </row>
    <row r="1758" spans="22:52" x14ac:dyDescent="0.25">
      <c r="V1758" s="140"/>
      <c r="W1758" s="180"/>
      <c r="X1758" s="180"/>
      <c r="Y1758" s="180"/>
      <c r="Z1758" s="180"/>
      <c r="AA1758" s="140"/>
      <c r="AB1758" s="46"/>
      <c r="AD1758" s="140"/>
      <c r="AE1758" s="180"/>
      <c r="AF1758" s="180"/>
      <c r="AG1758" s="180"/>
      <c r="AH1758" s="180"/>
      <c r="AI1758" s="140"/>
      <c r="AJ1758" s="46"/>
      <c r="AL1758" s="140"/>
      <c r="AM1758" s="180"/>
      <c r="AN1758" s="180"/>
      <c r="AO1758" s="180"/>
      <c r="AP1758" s="180"/>
      <c r="AQ1758" s="140"/>
      <c r="AR1758" s="46"/>
      <c r="AT1758" s="140"/>
      <c r="AU1758" s="180"/>
      <c r="AV1758" s="180"/>
      <c r="AW1758" s="180"/>
      <c r="AX1758" s="180"/>
      <c r="AY1758" s="140"/>
      <c r="AZ1758" s="46"/>
    </row>
    <row r="1759" spans="22:52" x14ac:dyDescent="0.25">
      <c r="V1759" s="140"/>
      <c r="W1759" s="180"/>
      <c r="X1759" s="180"/>
      <c r="Y1759" s="180"/>
      <c r="Z1759" s="180"/>
      <c r="AA1759" s="140"/>
      <c r="AB1759" s="46"/>
      <c r="AD1759" s="140"/>
      <c r="AE1759" s="180"/>
      <c r="AF1759" s="180"/>
      <c r="AG1759" s="180"/>
      <c r="AH1759" s="180"/>
      <c r="AI1759" s="140"/>
      <c r="AJ1759" s="46"/>
      <c r="AL1759" s="140"/>
      <c r="AM1759" s="180"/>
      <c r="AN1759" s="180"/>
      <c r="AO1759" s="180"/>
      <c r="AP1759" s="180"/>
      <c r="AQ1759" s="140"/>
      <c r="AR1759" s="46"/>
      <c r="AT1759" s="140"/>
      <c r="AU1759" s="180"/>
      <c r="AV1759" s="180"/>
      <c r="AW1759" s="180"/>
      <c r="AX1759" s="180"/>
      <c r="AY1759" s="140"/>
      <c r="AZ1759" s="46"/>
    </row>
    <row r="1760" spans="22:52" x14ac:dyDescent="0.25">
      <c r="V1760" s="140"/>
      <c r="W1760" s="180"/>
      <c r="X1760" s="180"/>
      <c r="Y1760" s="180"/>
      <c r="Z1760" s="180"/>
      <c r="AA1760" s="140"/>
      <c r="AB1760" s="46"/>
      <c r="AD1760" s="140"/>
      <c r="AE1760" s="180"/>
      <c r="AF1760" s="180"/>
      <c r="AG1760" s="180"/>
      <c r="AH1760" s="180"/>
      <c r="AI1760" s="140"/>
      <c r="AJ1760" s="46"/>
      <c r="AL1760" s="140"/>
      <c r="AM1760" s="180"/>
      <c r="AN1760" s="180"/>
      <c r="AO1760" s="180"/>
      <c r="AP1760" s="180"/>
      <c r="AQ1760" s="140"/>
      <c r="AR1760" s="46"/>
      <c r="AT1760" s="140"/>
      <c r="AU1760" s="180"/>
      <c r="AV1760" s="180"/>
      <c r="AW1760" s="180"/>
      <c r="AX1760" s="180"/>
      <c r="AY1760" s="140"/>
      <c r="AZ1760" s="46"/>
    </row>
    <row r="1761" spans="22:52" x14ac:dyDescent="0.25">
      <c r="V1761" s="140"/>
      <c r="W1761" s="180"/>
      <c r="X1761" s="180"/>
      <c r="Y1761" s="180"/>
      <c r="Z1761" s="180"/>
      <c r="AA1761" s="140"/>
      <c r="AB1761" s="46"/>
      <c r="AD1761" s="140"/>
      <c r="AE1761" s="180"/>
      <c r="AF1761" s="180"/>
      <c r="AG1761" s="180"/>
      <c r="AH1761" s="180"/>
      <c r="AI1761" s="140"/>
      <c r="AJ1761" s="46"/>
      <c r="AL1761" s="140"/>
      <c r="AM1761" s="180"/>
      <c r="AN1761" s="180"/>
      <c r="AO1761" s="180"/>
      <c r="AP1761" s="180"/>
      <c r="AQ1761" s="140"/>
      <c r="AR1761" s="46"/>
      <c r="AT1761" s="140"/>
      <c r="AU1761" s="180"/>
      <c r="AV1761" s="180"/>
      <c r="AW1761" s="180"/>
      <c r="AX1761" s="180"/>
      <c r="AY1761" s="140"/>
      <c r="AZ1761" s="46"/>
    </row>
    <row r="1762" spans="22:52" x14ac:dyDescent="0.25">
      <c r="V1762" s="140"/>
      <c r="W1762" s="180"/>
      <c r="X1762" s="180"/>
      <c r="Y1762" s="180"/>
      <c r="Z1762" s="180"/>
      <c r="AA1762" s="140"/>
      <c r="AB1762" s="46"/>
      <c r="AD1762" s="140"/>
      <c r="AE1762" s="180"/>
      <c r="AF1762" s="180"/>
      <c r="AG1762" s="180"/>
      <c r="AH1762" s="180"/>
      <c r="AI1762" s="140"/>
      <c r="AJ1762" s="46"/>
      <c r="AL1762" s="140"/>
      <c r="AM1762" s="180"/>
      <c r="AN1762" s="180"/>
      <c r="AO1762" s="180"/>
      <c r="AP1762" s="180"/>
      <c r="AQ1762" s="140"/>
      <c r="AR1762" s="46"/>
      <c r="AT1762" s="140"/>
      <c r="AU1762" s="180"/>
      <c r="AV1762" s="180"/>
      <c r="AW1762" s="180"/>
      <c r="AX1762" s="180"/>
      <c r="AY1762" s="140"/>
      <c r="AZ1762" s="46"/>
    </row>
    <row r="1763" spans="22:52" x14ac:dyDescent="0.25">
      <c r="V1763" s="140"/>
      <c r="W1763" s="180"/>
      <c r="X1763" s="180"/>
      <c r="Y1763" s="180"/>
      <c r="Z1763" s="180"/>
      <c r="AA1763" s="140"/>
      <c r="AB1763" s="46"/>
      <c r="AD1763" s="140"/>
      <c r="AE1763" s="180"/>
      <c r="AF1763" s="180"/>
      <c r="AG1763" s="180"/>
      <c r="AH1763" s="180"/>
      <c r="AI1763" s="140"/>
      <c r="AJ1763" s="46"/>
      <c r="AL1763" s="140"/>
      <c r="AM1763" s="180"/>
      <c r="AN1763" s="180"/>
      <c r="AO1763" s="180"/>
      <c r="AP1763" s="180"/>
      <c r="AQ1763" s="140"/>
      <c r="AR1763" s="46"/>
      <c r="AT1763" s="140"/>
      <c r="AU1763" s="180"/>
      <c r="AV1763" s="180"/>
      <c r="AW1763" s="180"/>
      <c r="AX1763" s="180"/>
      <c r="AY1763" s="140"/>
      <c r="AZ1763" s="46"/>
    </row>
    <row r="1764" spans="22:52" x14ac:dyDescent="0.25">
      <c r="V1764" s="140"/>
      <c r="W1764" s="180"/>
      <c r="X1764" s="180"/>
      <c r="Y1764" s="180"/>
      <c r="Z1764" s="180"/>
      <c r="AA1764" s="140"/>
      <c r="AB1764" s="46"/>
      <c r="AD1764" s="140"/>
      <c r="AE1764" s="180"/>
      <c r="AF1764" s="180"/>
      <c r="AG1764" s="180"/>
      <c r="AH1764" s="180"/>
      <c r="AI1764" s="140"/>
      <c r="AJ1764" s="46"/>
      <c r="AL1764" s="140"/>
      <c r="AM1764" s="180"/>
      <c r="AN1764" s="180"/>
      <c r="AO1764" s="180"/>
      <c r="AP1764" s="180"/>
      <c r="AQ1764" s="140"/>
      <c r="AR1764" s="46"/>
      <c r="AT1764" s="140"/>
      <c r="AU1764" s="180"/>
      <c r="AV1764" s="180"/>
      <c r="AW1764" s="180"/>
      <c r="AX1764" s="180"/>
      <c r="AY1764" s="140"/>
      <c r="AZ1764" s="46"/>
    </row>
    <row r="1765" spans="22:52" x14ac:dyDescent="0.25">
      <c r="V1765" s="140"/>
      <c r="W1765" s="180"/>
      <c r="X1765" s="180"/>
      <c r="Y1765" s="180"/>
      <c r="Z1765" s="180"/>
      <c r="AA1765" s="140"/>
      <c r="AB1765" s="46"/>
      <c r="AD1765" s="140"/>
      <c r="AE1765" s="180"/>
      <c r="AF1765" s="180"/>
      <c r="AG1765" s="180"/>
      <c r="AH1765" s="180"/>
      <c r="AI1765" s="140"/>
      <c r="AJ1765" s="46"/>
      <c r="AL1765" s="140"/>
      <c r="AM1765" s="180"/>
      <c r="AN1765" s="180"/>
      <c r="AO1765" s="180"/>
      <c r="AP1765" s="180"/>
      <c r="AQ1765" s="140"/>
      <c r="AR1765" s="46"/>
      <c r="AT1765" s="140"/>
      <c r="AU1765" s="180"/>
      <c r="AV1765" s="180"/>
      <c r="AW1765" s="180"/>
      <c r="AX1765" s="180"/>
      <c r="AY1765" s="140"/>
      <c r="AZ1765" s="46"/>
    </row>
    <row r="1766" spans="22:52" x14ac:dyDescent="0.25">
      <c r="V1766" s="140"/>
      <c r="W1766" s="180"/>
      <c r="X1766" s="180"/>
      <c r="Y1766" s="180"/>
      <c r="Z1766" s="180"/>
      <c r="AA1766" s="140"/>
      <c r="AB1766" s="46"/>
      <c r="AD1766" s="140"/>
      <c r="AE1766" s="180"/>
      <c r="AF1766" s="180"/>
      <c r="AG1766" s="180"/>
      <c r="AH1766" s="180"/>
      <c r="AI1766" s="140"/>
      <c r="AJ1766" s="46"/>
      <c r="AL1766" s="140"/>
      <c r="AM1766" s="180"/>
      <c r="AN1766" s="180"/>
      <c r="AO1766" s="180"/>
      <c r="AP1766" s="180"/>
      <c r="AQ1766" s="140"/>
      <c r="AR1766" s="46"/>
      <c r="AT1766" s="140"/>
      <c r="AU1766" s="180"/>
      <c r="AV1766" s="180"/>
      <c r="AW1766" s="180"/>
      <c r="AX1766" s="180"/>
      <c r="AY1766" s="140"/>
      <c r="AZ1766" s="46"/>
    </row>
    <row r="1767" spans="22:52" x14ac:dyDescent="0.25">
      <c r="V1767" s="140"/>
      <c r="W1767" s="180"/>
      <c r="X1767" s="180"/>
      <c r="Y1767" s="180"/>
      <c r="Z1767" s="180"/>
      <c r="AA1767" s="140"/>
      <c r="AB1767" s="46"/>
      <c r="AD1767" s="140"/>
      <c r="AE1767" s="180"/>
      <c r="AF1767" s="180"/>
      <c r="AG1767" s="180"/>
      <c r="AH1767" s="180"/>
      <c r="AI1767" s="140"/>
      <c r="AJ1767" s="46"/>
      <c r="AL1767" s="140"/>
      <c r="AM1767" s="180"/>
      <c r="AN1767" s="180"/>
      <c r="AO1767" s="180"/>
      <c r="AP1767" s="180"/>
      <c r="AQ1767" s="140"/>
      <c r="AR1767" s="46"/>
      <c r="AT1767" s="140"/>
      <c r="AU1767" s="180"/>
      <c r="AV1767" s="180"/>
      <c r="AW1767" s="180"/>
      <c r="AX1767" s="180"/>
      <c r="AY1767" s="140"/>
      <c r="AZ1767" s="46"/>
    </row>
    <row r="1768" spans="22:52" x14ac:dyDescent="0.25">
      <c r="V1768" s="140"/>
      <c r="W1768" s="180"/>
      <c r="X1768" s="180"/>
      <c r="Y1768" s="180"/>
      <c r="Z1768" s="180"/>
      <c r="AA1768" s="140"/>
      <c r="AB1768" s="46"/>
      <c r="AD1768" s="140"/>
      <c r="AE1768" s="180"/>
      <c r="AF1768" s="180"/>
      <c r="AG1768" s="180"/>
      <c r="AH1768" s="180"/>
      <c r="AI1768" s="140"/>
      <c r="AJ1768" s="46"/>
      <c r="AL1768" s="140"/>
      <c r="AM1768" s="180"/>
      <c r="AN1768" s="180"/>
      <c r="AO1768" s="180"/>
      <c r="AP1768" s="180"/>
      <c r="AQ1768" s="140"/>
      <c r="AR1768" s="46"/>
      <c r="AT1768" s="140"/>
      <c r="AU1768" s="180"/>
      <c r="AV1768" s="180"/>
      <c r="AW1768" s="180"/>
      <c r="AX1768" s="180"/>
      <c r="AY1768" s="140"/>
      <c r="AZ1768" s="46"/>
    </row>
    <row r="1769" spans="22:52" x14ac:dyDescent="0.25">
      <c r="V1769" s="140"/>
      <c r="W1769" s="180"/>
      <c r="X1769" s="180"/>
      <c r="Y1769" s="180"/>
      <c r="Z1769" s="180"/>
      <c r="AA1769" s="140"/>
      <c r="AB1769" s="46"/>
      <c r="AD1769" s="140"/>
      <c r="AE1769" s="180"/>
      <c r="AF1769" s="180"/>
      <c r="AG1769" s="180"/>
      <c r="AH1769" s="180"/>
      <c r="AI1769" s="140"/>
      <c r="AJ1769" s="46"/>
      <c r="AL1769" s="140"/>
      <c r="AM1769" s="180"/>
      <c r="AN1769" s="180"/>
      <c r="AO1769" s="180"/>
      <c r="AP1769" s="180"/>
      <c r="AQ1769" s="140"/>
      <c r="AR1769" s="46"/>
      <c r="AT1769" s="140"/>
      <c r="AU1769" s="180"/>
      <c r="AV1769" s="180"/>
      <c r="AW1769" s="180"/>
      <c r="AX1769" s="180"/>
      <c r="AY1769" s="140"/>
      <c r="AZ1769" s="46"/>
    </row>
    <row r="1770" spans="22:52" x14ac:dyDescent="0.25">
      <c r="V1770" s="140"/>
      <c r="W1770" s="180"/>
      <c r="X1770" s="180"/>
      <c r="Y1770" s="180"/>
      <c r="Z1770" s="180"/>
      <c r="AA1770" s="140"/>
      <c r="AB1770" s="46"/>
      <c r="AD1770" s="140"/>
      <c r="AE1770" s="180"/>
      <c r="AF1770" s="180"/>
      <c r="AG1770" s="180"/>
      <c r="AH1770" s="180"/>
      <c r="AI1770" s="140"/>
      <c r="AJ1770" s="46"/>
      <c r="AL1770" s="140"/>
      <c r="AM1770" s="180"/>
      <c r="AN1770" s="180"/>
      <c r="AO1770" s="180"/>
      <c r="AP1770" s="180"/>
      <c r="AQ1770" s="140"/>
      <c r="AR1770" s="46"/>
      <c r="AT1770" s="140"/>
      <c r="AU1770" s="180"/>
      <c r="AV1770" s="180"/>
      <c r="AW1770" s="180"/>
      <c r="AX1770" s="180"/>
      <c r="AY1770" s="140"/>
      <c r="AZ1770" s="46"/>
    </row>
    <row r="1771" spans="22:52" x14ac:dyDescent="0.25">
      <c r="V1771" s="140"/>
      <c r="W1771" s="180"/>
      <c r="X1771" s="180"/>
      <c r="Y1771" s="180"/>
      <c r="Z1771" s="180"/>
      <c r="AA1771" s="140"/>
      <c r="AB1771" s="46"/>
      <c r="AD1771" s="140"/>
      <c r="AE1771" s="180"/>
      <c r="AF1771" s="180"/>
      <c r="AG1771" s="180"/>
      <c r="AH1771" s="180"/>
      <c r="AI1771" s="140"/>
      <c r="AJ1771" s="46"/>
      <c r="AL1771" s="140"/>
      <c r="AM1771" s="180"/>
      <c r="AN1771" s="180"/>
      <c r="AO1771" s="180"/>
      <c r="AP1771" s="180"/>
      <c r="AQ1771" s="140"/>
      <c r="AR1771" s="46"/>
      <c r="AT1771" s="140"/>
      <c r="AU1771" s="180"/>
      <c r="AV1771" s="180"/>
      <c r="AW1771" s="180"/>
      <c r="AX1771" s="180"/>
      <c r="AY1771" s="140"/>
      <c r="AZ1771" s="46"/>
    </row>
    <row r="1772" spans="22:52" x14ac:dyDescent="0.25">
      <c r="V1772" s="140"/>
      <c r="W1772" s="180"/>
      <c r="X1772" s="180"/>
      <c r="Y1772" s="180"/>
      <c r="Z1772" s="180"/>
      <c r="AA1772" s="140"/>
      <c r="AB1772" s="46"/>
      <c r="AD1772" s="140"/>
      <c r="AE1772" s="180"/>
      <c r="AF1772" s="180"/>
      <c r="AG1772" s="180"/>
      <c r="AH1772" s="180"/>
      <c r="AI1772" s="140"/>
      <c r="AJ1772" s="46"/>
      <c r="AL1772" s="140"/>
      <c r="AM1772" s="180"/>
      <c r="AN1772" s="180"/>
      <c r="AO1772" s="180"/>
      <c r="AP1772" s="180"/>
      <c r="AQ1772" s="140"/>
      <c r="AR1772" s="46"/>
      <c r="AT1772" s="140"/>
      <c r="AU1772" s="180"/>
      <c r="AV1772" s="180"/>
      <c r="AW1772" s="180"/>
      <c r="AX1772" s="180"/>
      <c r="AY1772" s="140"/>
      <c r="AZ1772" s="46"/>
    </row>
    <row r="1773" spans="22:52" x14ac:dyDescent="0.25">
      <c r="V1773" s="140"/>
      <c r="W1773" s="180"/>
      <c r="X1773" s="180"/>
      <c r="Y1773" s="180"/>
      <c r="Z1773" s="180"/>
      <c r="AA1773" s="140"/>
      <c r="AB1773" s="46"/>
      <c r="AD1773" s="140"/>
      <c r="AE1773" s="180"/>
      <c r="AF1773" s="180"/>
      <c r="AG1773" s="180"/>
      <c r="AH1773" s="180"/>
      <c r="AI1773" s="140"/>
      <c r="AJ1773" s="46"/>
      <c r="AL1773" s="140"/>
      <c r="AM1773" s="180"/>
      <c r="AN1773" s="180"/>
      <c r="AO1773" s="180"/>
      <c r="AP1773" s="180"/>
      <c r="AQ1773" s="140"/>
      <c r="AR1773" s="46"/>
      <c r="AT1773" s="140"/>
      <c r="AU1773" s="180"/>
      <c r="AV1773" s="180"/>
      <c r="AW1773" s="180"/>
      <c r="AX1773" s="180"/>
      <c r="AY1773" s="140"/>
      <c r="AZ1773" s="46"/>
    </row>
    <row r="1774" spans="22:52" x14ac:dyDescent="0.25">
      <c r="V1774" s="140"/>
      <c r="W1774" s="180"/>
      <c r="X1774" s="180"/>
      <c r="Y1774" s="180"/>
      <c r="Z1774" s="180"/>
      <c r="AA1774" s="140"/>
      <c r="AB1774" s="46"/>
      <c r="AD1774" s="140"/>
      <c r="AE1774" s="180"/>
      <c r="AF1774" s="180"/>
      <c r="AG1774" s="180"/>
      <c r="AH1774" s="180"/>
      <c r="AI1774" s="140"/>
      <c r="AJ1774" s="46"/>
      <c r="AL1774" s="140"/>
      <c r="AM1774" s="180"/>
      <c r="AN1774" s="180"/>
      <c r="AO1774" s="180"/>
      <c r="AP1774" s="180"/>
      <c r="AQ1774" s="140"/>
      <c r="AR1774" s="46"/>
      <c r="AT1774" s="140"/>
      <c r="AU1774" s="180"/>
      <c r="AV1774" s="180"/>
      <c r="AW1774" s="180"/>
      <c r="AX1774" s="180"/>
      <c r="AY1774" s="140"/>
      <c r="AZ1774" s="46"/>
    </row>
    <row r="1775" spans="22:52" x14ac:dyDescent="0.25">
      <c r="V1775" s="140"/>
      <c r="W1775" s="180"/>
      <c r="X1775" s="180"/>
      <c r="Y1775" s="180"/>
      <c r="Z1775" s="180"/>
      <c r="AA1775" s="140"/>
      <c r="AB1775" s="46"/>
      <c r="AD1775" s="140"/>
      <c r="AE1775" s="180"/>
      <c r="AF1775" s="180"/>
      <c r="AG1775" s="180"/>
      <c r="AH1775" s="180"/>
      <c r="AI1775" s="140"/>
      <c r="AJ1775" s="46"/>
      <c r="AL1775" s="140"/>
      <c r="AM1775" s="180"/>
      <c r="AN1775" s="180"/>
      <c r="AO1775" s="180"/>
      <c r="AP1775" s="180"/>
      <c r="AQ1775" s="140"/>
      <c r="AR1775" s="46"/>
      <c r="AT1775" s="140"/>
      <c r="AU1775" s="180"/>
      <c r="AV1775" s="180"/>
      <c r="AW1775" s="180"/>
      <c r="AX1775" s="180"/>
      <c r="AY1775" s="140"/>
      <c r="AZ1775" s="46"/>
    </row>
    <row r="1776" spans="22:52" x14ac:dyDescent="0.25">
      <c r="V1776" s="140"/>
      <c r="W1776" s="180"/>
      <c r="X1776" s="180"/>
      <c r="Y1776" s="180"/>
      <c r="Z1776" s="180"/>
      <c r="AA1776" s="140"/>
      <c r="AB1776" s="46"/>
      <c r="AD1776" s="140"/>
      <c r="AE1776" s="180"/>
      <c r="AF1776" s="180"/>
      <c r="AG1776" s="180"/>
      <c r="AH1776" s="180"/>
      <c r="AI1776" s="140"/>
      <c r="AJ1776" s="46"/>
      <c r="AL1776" s="140"/>
      <c r="AM1776" s="180"/>
      <c r="AN1776" s="180"/>
      <c r="AO1776" s="180"/>
      <c r="AP1776" s="180"/>
      <c r="AQ1776" s="140"/>
      <c r="AR1776" s="46"/>
      <c r="AT1776" s="140"/>
      <c r="AU1776" s="180"/>
      <c r="AV1776" s="180"/>
      <c r="AW1776" s="180"/>
      <c r="AX1776" s="180"/>
      <c r="AY1776" s="140"/>
      <c r="AZ1776" s="46"/>
    </row>
    <row r="1777" spans="22:52" x14ac:dyDescent="0.25">
      <c r="V1777" s="140"/>
      <c r="W1777" s="180"/>
      <c r="X1777" s="180"/>
      <c r="Y1777" s="180"/>
      <c r="Z1777" s="180"/>
      <c r="AA1777" s="140"/>
      <c r="AB1777" s="46"/>
      <c r="AD1777" s="140"/>
      <c r="AE1777" s="180"/>
      <c r="AF1777" s="180"/>
      <c r="AG1777" s="180"/>
      <c r="AH1777" s="180"/>
      <c r="AI1777" s="140"/>
      <c r="AJ1777" s="46"/>
      <c r="AL1777" s="140"/>
      <c r="AM1777" s="180"/>
      <c r="AN1777" s="180"/>
      <c r="AO1777" s="180"/>
      <c r="AP1777" s="180"/>
      <c r="AQ1777" s="140"/>
      <c r="AR1777" s="46"/>
      <c r="AT1777" s="140"/>
      <c r="AU1777" s="180"/>
      <c r="AV1777" s="180"/>
      <c r="AW1777" s="180"/>
      <c r="AX1777" s="180"/>
      <c r="AY1777" s="140"/>
      <c r="AZ1777" s="46"/>
    </row>
    <row r="1778" spans="22:52" x14ac:dyDescent="0.25">
      <c r="V1778" s="140"/>
      <c r="W1778" s="180"/>
      <c r="X1778" s="180"/>
      <c r="Y1778" s="180"/>
      <c r="Z1778" s="180"/>
      <c r="AA1778" s="140"/>
      <c r="AB1778" s="46"/>
      <c r="AD1778" s="140"/>
      <c r="AE1778" s="180"/>
      <c r="AF1778" s="180"/>
      <c r="AG1778" s="180"/>
      <c r="AH1778" s="180"/>
      <c r="AI1778" s="140"/>
      <c r="AJ1778" s="46"/>
      <c r="AL1778" s="140"/>
      <c r="AM1778" s="180"/>
      <c r="AN1778" s="180"/>
      <c r="AO1778" s="180"/>
      <c r="AP1778" s="180"/>
      <c r="AQ1778" s="140"/>
      <c r="AR1778" s="46"/>
      <c r="AT1778" s="140"/>
      <c r="AU1778" s="180"/>
      <c r="AV1778" s="180"/>
      <c r="AW1778" s="180"/>
      <c r="AX1778" s="180"/>
      <c r="AY1778" s="140"/>
      <c r="AZ1778" s="46"/>
    </row>
    <row r="1779" spans="22:52" x14ac:dyDescent="0.25">
      <c r="V1779" s="140"/>
      <c r="W1779" s="180"/>
      <c r="X1779" s="180"/>
      <c r="Y1779" s="180"/>
      <c r="Z1779" s="180"/>
      <c r="AA1779" s="140"/>
      <c r="AB1779" s="46"/>
      <c r="AD1779" s="140"/>
      <c r="AE1779" s="180"/>
      <c r="AF1779" s="180"/>
      <c r="AG1779" s="180"/>
      <c r="AH1779" s="180"/>
      <c r="AI1779" s="140"/>
      <c r="AJ1779" s="46"/>
      <c r="AL1779" s="140"/>
      <c r="AM1779" s="180"/>
      <c r="AN1779" s="180"/>
      <c r="AO1779" s="180"/>
      <c r="AP1779" s="180"/>
      <c r="AQ1779" s="140"/>
      <c r="AR1779" s="46"/>
      <c r="AT1779" s="140"/>
      <c r="AU1779" s="180"/>
      <c r="AV1779" s="180"/>
      <c r="AW1779" s="180"/>
      <c r="AX1779" s="180"/>
      <c r="AY1779" s="140"/>
      <c r="AZ1779" s="46"/>
    </row>
    <row r="1780" spans="22:52" x14ac:dyDescent="0.25">
      <c r="V1780" s="140"/>
      <c r="W1780" s="180"/>
      <c r="X1780" s="180"/>
      <c r="Y1780" s="180"/>
      <c r="Z1780" s="180"/>
      <c r="AA1780" s="140"/>
      <c r="AB1780" s="46"/>
      <c r="AD1780" s="140"/>
      <c r="AE1780" s="180"/>
      <c r="AF1780" s="180"/>
      <c r="AG1780" s="180"/>
      <c r="AH1780" s="180"/>
      <c r="AI1780" s="140"/>
      <c r="AJ1780" s="46"/>
      <c r="AL1780" s="140"/>
      <c r="AM1780" s="180"/>
      <c r="AN1780" s="180"/>
      <c r="AO1780" s="180"/>
      <c r="AP1780" s="180"/>
      <c r="AQ1780" s="140"/>
      <c r="AR1780" s="46"/>
      <c r="AT1780" s="140"/>
      <c r="AU1780" s="180"/>
      <c r="AV1780" s="180"/>
      <c r="AW1780" s="180"/>
      <c r="AX1780" s="180"/>
      <c r="AY1780" s="140"/>
      <c r="AZ1780" s="46"/>
    </row>
    <row r="1781" spans="22:52" x14ac:dyDescent="0.25">
      <c r="V1781" s="140"/>
      <c r="W1781" s="180"/>
      <c r="X1781" s="180"/>
      <c r="Y1781" s="180"/>
      <c r="Z1781" s="180"/>
      <c r="AA1781" s="140"/>
      <c r="AB1781" s="46"/>
      <c r="AD1781" s="140"/>
      <c r="AE1781" s="180"/>
      <c r="AF1781" s="180"/>
      <c r="AG1781" s="180"/>
      <c r="AH1781" s="180"/>
      <c r="AI1781" s="140"/>
      <c r="AJ1781" s="46"/>
      <c r="AL1781" s="140"/>
      <c r="AM1781" s="180"/>
      <c r="AN1781" s="180"/>
      <c r="AO1781" s="180"/>
      <c r="AP1781" s="180"/>
      <c r="AQ1781" s="140"/>
      <c r="AR1781" s="46"/>
      <c r="AT1781" s="140"/>
      <c r="AU1781" s="180"/>
      <c r="AV1781" s="180"/>
      <c r="AW1781" s="180"/>
      <c r="AX1781" s="180"/>
      <c r="AY1781" s="140"/>
      <c r="AZ1781" s="46"/>
    </row>
    <row r="1782" spans="22:52" x14ac:dyDescent="0.25">
      <c r="V1782" s="140"/>
      <c r="W1782" s="180"/>
      <c r="X1782" s="180"/>
      <c r="Y1782" s="180"/>
      <c r="Z1782" s="180"/>
      <c r="AA1782" s="140"/>
      <c r="AB1782" s="46"/>
      <c r="AD1782" s="140"/>
      <c r="AE1782" s="180"/>
      <c r="AF1782" s="180"/>
      <c r="AG1782" s="180"/>
      <c r="AH1782" s="180"/>
      <c r="AI1782" s="140"/>
      <c r="AJ1782" s="46"/>
      <c r="AL1782" s="140"/>
      <c r="AM1782" s="180"/>
      <c r="AN1782" s="180"/>
      <c r="AO1782" s="180"/>
      <c r="AP1782" s="180"/>
      <c r="AQ1782" s="140"/>
      <c r="AR1782" s="46"/>
      <c r="AT1782" s="140"/>
      <c r="AU1782" s="180"/>
      <c r="AV1782" s="180"/>
      <c r="AW1782" s="180"/>
      <c r="AX1782" s="180"/>
      <c r="AY1782" s="140"/>
      <c r="AZ1782" s="46"/>
    </row>
    <row r="1783" spans="22:52" x14ac:dyDescent="0.25">
      <c r="V1783" s="140"/>
      <c r="W1783" s="180"/>
      <c r="X1783" s="180"/>
      <c r="Y1783" s="180"/>
      <c r="Z1783" s="180"/>
      <c r="AA1783" s="140"/>
      <c r="AB1783" s="46"/>
      <c r="AD1783" s="140"/>
      <c r="AE1783" s="180"/>
      <c r="AF1783" s="180"/>
      <c r="AG1783" s="180"/>
      <c r="AH1783" s="180"/>
      <c r="AI1783" s="140"/>
      <c r="AJ1783" s="46"/>
      <c r="AL1783" s="140"/>
      <c r="AM1783" s="180"/>
      <c r="AN1783" s="180"/>
      <c r="AO1783" s="180"/>
      <c r="AP1783" s="180"/>
      <c r="AQ1783" s="140"/>
      <c r="AR1783" s="46"/>
      <c r="AT1783" s="140"/>
      <c r="AU1783" s="180"/>
      <c r="AV1783" s="180"/>
      <c r="AW1783" s="180"/>
      <c r="AX1783" s="180"/>
      <c r="AY1783" s="140"/>
      <c r="AZ1783" s="46"/>
    </row>
    <row r="1784" spans="22:52" x14ac:dyDescent="0.25">
      <c r="V1784" s="140"/>
      <c r="W1784" s="180"/>
      <c r="X1784" s="180"/>
      <c r="Y1784" s="180"/>
      <c r="Z1784" s="180"/>
      <c r="AA1784" s="140"/>
      <c r="AB1784" s="46"/>
      <c r="AD1784" s="140"/>
      <c r="AE1784" s="180"/>
      <c r="AF1784" s="180"/>
      <c r="AG1784" s="180"/>
      <c r="AH1784" s="180"/>
      <c r="AI1784" s="140"/>
      <c r="AJ1784" s="46"/>
      <c r="AL1784" s="140"/>
      <c r="AM1784" s="180"/>
      <c r="AN1784" s="180"/>
      <c r="AO1784" s="180"/>
      <c r="AP1784" s="180"/>
      <c r="AQ1784" s="140"/>
      <c r="AR1784" s="46"/>
      <c r="AT1784" s="140"/>
      <c r="AU1784" s="180"/>
      <c r="AV1784" s="180"/>
      <c r="AW1784" s="180"/>
      <c r="AX1784" s="180"/>
      <c r="AY1784" s="140"/>
      <c r="AZ1784" s="46"/>
    </row>
    <row r="1785" spans="22:52" x14ac:dyDescent="0.25">
      <c r="V1785" s="140"/>
      <c r="W1785" s="180"/>
      <c r="X1785" s="180"/>
      <c r="Y1785" s="180"/>
      <c r="Z1785" s="180"/>
      <c r="AA1785" s="140"/>
      <c r="AB1785" s="46"/>
      <c r="AD1785" s="140"/>
      <c r="AE1785" s="180"/>
      <c r="AF1785" s="180"/>
      <c r="AG1785" s="180"/>
      <c r="AH1785" s="180"/>
      <c r="AI1785" s="140"/>
      <c r="AJ1785" s="46"/>
      <c r="AL1785" s="140"/>
      <c r="AM1785" s="180"/>
      <c r="AN1785" s="180"/>
      <c r="AO1785" s="180"/>
      <c r="AP1785" s="180"/>
      <c r="AQ1785" s="140"/>
      <c r="AR1785" s="46"/>
      <c r="AT1785" s="140"/>
      <c r="AU1785" s="180"/>
      <c r="AV1785" s="180"/>
      <c r="AW1785" s="180"/>
      <c r="AX1785" s="180"/>
      <c r="AY1785" s="140"/>
      <c r="AZ1785" s="46"/>
    </row>
    <row r="1786" spans="22:52" x14ac:dyDescent="0.25">
      <c r="V1786" s="140"/>
      <c r="W1786" s="180"/>
      <c r="X1786" s="180"/>
      <c r="Y1786" s="180"/>
      <c r="Z1786" s="180"/>
      <c r="AA1786" s="140"/>
      <c r="AB1786" s="46"/>
      <c r="AD1786" s="140"/>
      <c r="AE1786" s="180"/>
      <c r="AF1786" s="180"/>
      <c r="AG1786" s="180"/>
      <c r="AH1786" s="180"/>
      <c r="AI1786" s="140"/>
      <c r="AJ1786" s="46"/>
      <c r="AL1786" s="140"/>
      <c r="AM1786" s="180"/>
      <c r="AN1786" s="180"/>
      <c r="AO1786" s="180"/>
      <c r="AP1786" s="180"/>
      <c r="AQ1786" s="140"/>
      <c r="AR1786" s="46"/>
      <c r="AT1786" s="140"/>
      <c r="AU1786" s="180"/>
      <c r="AV1786" s="180"/>
      <c r="AW1786" s="180"/>
      <c r="AX1786" s="180"/>
      <c r="AY1786" s="140"/>
      <c r="AZ1786" s="46"/>
    </row>
    <row r="1787" spans="22:52" x14ac:dyDescent="0.25">
      <c r="V1787" s="140"/>
      <c r="W1787" s="180"/>
      <c r="X1787" s="180"/>
      <c r="Y1787" s="180"/>
      <c r="Z1787" s="180"/>
      <c r="AA1787" s="140"/>
      <c r="AB1787" s="46"/>
      <c r="AD1787" s="140"/>
      <c r="AE1787" s="180"/>
      <c r="AF1787" s="180"/>
      <c r="AG1787" s="180"/>
      <c r="AH1787" s="180"/>
      <c r="AI1787" s="140"/>
      <c r="AJ1787" s="46"/>
      <c r="AL1787" s="140"/>
      <c r="AM1787" s="180"/>
      <c r="AN1787" s="180"/>
      <c r="AO1787" s="180"/>
      <c r="AP1787" s="180"/>
      <c r="AQ1787" s="140"/>
      <c r="AR1787" s="46"/>
      <c r="AT1787" s="140"/>
      <c r="AU1787" s="180"/>
      <c r="AV1787" s="180"/>
      <c r="AW1787" s="180"/>
      <c r="AX1787" s="180"/>
      <c r="AY1787" s="140"/>
      <c r="AZ1787" s="46"/>
    </row>
    <row r="1788" spans="22:52" x14ac:dyDescent="0.25">
      <c r="V1788" s="140"/>
      <c r="W1788" s="180"/>
      <c r="X1788" s="180"/>
      <c r="Y1788" s="180"/>
      <c r="Z1788" s="180"/>
      <c r="AA1788" s="140"/>
      <c r="AB1788" s="46"/>
      <c r="AD1788" s="140"/>
      <c r="AE1788" s="180"/>
      <c r="AF1788" s="180"/>
      <c r="AG1788" s="180"/>
      <c r="AH1788" s="180"/>
      <c r="AI1788" s="140"/>
      <c r="AJ1788" s="46"/>
      <c r="AL1788" s="140"/>
      <c r="AM1788" s="180"/>
      <c r="AN1788" s="180"/>
      <c r="AO1788" s="180"/>
      <c r="AP1788" s="180"/>
      <c r="AQ1788" s="140"/>
      <c r="AR1788" s="46"/>
      <c r="AT1788" s="140"/>
      <c r="AU1788" s="180"/>
      <c r="AV1788" s="180"/>
      <c r="AW1788" s="180"/>
      <c r="AX1788" s="180"/>
      <c r="AY1788" s="140"/>
      <c r="AZ1788" s="46"/>
    </row>
    <row r="1789" spans="22:52" x14ac:dyDescent="0.25">
      <c r="V1789" s="140"/>
      <c r="W1789" s="180"/>
      <c r="X1789" s="180"/>
      <c r="Y1789" s="180"/>
      <c r="Z1789" s="180"/>
      <c r="AA1789" s="140"/>
      <c r="AB1789" s="46"/>
      <c r="AD1789" s="140"/>
      <c r="AE1789" s="180"/>
      <c r="AF1789" s="180"/>
      <c r="AG1789" s="180"/>
      <c r="AH1789" s="180"/>
      <c r="AI1789" s="140"/>
      <c r="AJ1789" s="46"/>
      <c r="AL1789" s="140"/>
      <c r="AM1789" s="180"/>
      <c r="AN1789" s="180"/>
      <c r="AO1789" s="180"/>
      <c r="AP1789" s="180"/>
      <c r="AQ1789" s="140"/>
      <c r="AR1789" s="46"/>
      <c r="AT1789" s="140"/>
      <c r="AU1789" s="180"/>
      <c r="AV1789" s="180"/>
      <c r="AW1789" s="180"/>
      <c r="AX1789" s="180"/>
      <c r="AY1789" s="140"/>
      <c r="AZ1789" s="46"/>
    </row>
    <row r="1790" spans="22:52" x14ac:dyDescent="0.25">
      <c r="V1790" s="140"/>
      <c r="W1790" s="180"/>
      <c r="X1790" s="180"/>
      <c r="Y1790" s="180"/>
      <c r="Z1790" s="180"/>
      <c r="AA1790" s="140"/>
      <c r="AB1790" s="46"/>
      <c r="AD1790" s="140"/>
      <c r="AE1790" s="180"/>
      <c r="AF1790" s="180"/>
      <c r="AG1790" s="180"/>
      <c r="AH1790" s="180"/>
      <c r="AI1790" s="140"/>
      <c r="AJ1790" s="46"/>
      <c r="AL1790" s="140"/>
      <c r="AM1790" s="180"/>
      <c r="AN1790" s="180"/>
      <c r="AO1790" s="180"/>
      <c r="AP1790" s="180"/>
      <c r="AQ1790" s="140"/>
      <c r="AR1790" s="46"/>
      <c r="AT1790" s="140"/>
      <c r="AU1790" s="180"/>
      <c r="AV1790" s="180"/>
      <c r="AW1790" s="180"/>
      <c r="AX1790" s="180"/>
      <c r="AY1790" s="140"/>
      <c r="AZ1790" s="46"/>
    </row>
    <row r="1791" spans="22:52" x14ac:dyDescent="0.25">
      <c r="V1791" s="140"/>
      <c r="W1791" s="180"/>
      <c r="X1791" s="180"/>
      <c r="Y1791" s="180"/>
      <c r="Z1791" s="180"/>
      <c r="AA1791" s="140"/>
      <c r="AB1791" s="46"/>
      <c r="AD1791" s="140"/>
      <c r="AE1791" s="180"/>
      <c r="AF1791" s="180"/>
      <c r="AG1791" s="180"/>
      <c r="AH1791" s="180"/>
      <c r="AI1791" s="140"/>
      <c r="AJ1791" s="46"/>
      <c r="AL1791" s="140"/>
      <c r="AM1791" s="180"/>
      <c r="AN1791" s="180"/>
      <c r="AO1791" s="180"/>
      <c r="AP1791" s="180"/>
      <c r="AQ1791" s="140"/>
      <c r="AR1791" s="46"/>
      <c r="AT1791" s="140"/>
      <c r="AU1791" s="180"/>
      <c r="AV1791" s="180"/>
      <c r="AW1791" s="180"/>
      <c r="AX1791" s="180"/>
      <c r="AY1791" s="140"/>
      <c r="AZ1791" s="46"/>
    </row>
    <row r="1792" spans="22:52" x14ac:dyDescent="0.25">
      <c r="V1792" s="140"/>
      <c r="W1792" s="180"/>
      <c r="X1792" s="180"/>
      <c r="Y1792" s="180"/>
      <c r="Z1792" s="180"/>
      <c r="AA1792" s="140"/>
      <c r="AB1792" s="46"/>
      <c r="AD1792" s="140"/>
      <c r="AE1792" s="180"/>
      <c r="AF1792" s="180"/>
      <c r="AG1792" s="180"/>
      <c r="AH1792" s="180"/>
      <c r="AI1792" s="140"/>
      <c r="AJ1792" s="46"/>
      <c r="AL1792" s="140"/>
      <c r="AM1792" s="180"/>
      <c r="AN1792" s="180"/>
      <c r="AO1792" s="180"/>
      <c r="AP1792" s="180"/>
      <c r="AQ1792" s="140"/>
      <c r="AR1792" s="46"/>
      <c r="AT1792" s="140"/>
      <c r="AU1792" s="180"/>
      <c r="AV1792" s="180"/>
      <c r="AW1792" s="180"/>
      <c r="AX1792" s="180"/>
      <c r="AY1792" s="140"/>
      <c r="AZ1792" s="46"/>
    </row>
    <row r="1793" spans="22:52" x14ac:dyDescent="0.25">
      <c r="V1793" s="140"/>
      <c r="W1793" s="180"/>
      <c r="X1793" s="180"/>
      <c r="Y1793" s="180"/>
      <c r="Z1793" s="180"/>
      <c r="AA1793" s="140"/>
      <c r="AB1793" s="46"/>
      <c r="AD1793" s="140"/>
      <c r="AE1793" s="180"/>
      <c r="AF1793" s="180"/>
      <c r="AG1793" s="180"/>
      <c r="AH1793" s="180"/>
      <c r="AI1793" s="140"/>
      <c r="AJ1793" s="46"/>
      <c r="AL1793" s="140"/>
      <c r="AM1793" s="180"/>
      <c r="AN1793" s="180"/>
      <c r="AO1793" s="180"/>
      <c r="AP1793" s="180"/>
      <c r="AQ1793" s="140"/>
      <c r="AR1793" s="46"/>
      <c r="AT1793" s="140"/>
      <c r="AU1793" s="180"/>
      <c r="AV1793" s="180"/>
      <c r="AW1793" s="180"/>
      <c r="AX1793" s="180"/>
      <c r="AY1793" s="140"/>
      <c r="AZ1793" s="46"/>
    </row>
    <row r="1794" spans="22:52" x14ac:dyDescent="0.25">
      <c r="V1794" s="140"/>
      <c r="W1794" s="180"/>
      <c r="X1794" s="180"/>
      <c r="Y1794" s="180"/>
      <c r="Z1794" s="180"/>
      <c r="AA1794" s="140"/>
      <c r="AB1794" s="46"/>
      <c r="AD1794" s="140"/>
      <c r="AE1794" s="180"/>
      <c r="AF1794" s="180"/>
      <c r="AG1794" s="180"/>
      <c r="AH1794" s="180"/>
      <c r="AI1794" s="140"/>
      <c r="AJ1794" s="46"/>
      <c r="AL1794" s="140"/>
      <c r="AM1794" s="180"/>
      <c r="AN1794" s="180"/>
      <c r="AO1794" s="180"/>
      <c r="AP1794" s="180"/>
      <c r="AQ1794" s="140"/>
      <c r="AR1794" s="46"/>
      <c r="AT1794" s="140"/>
      <c r="AU1794" s="180"/>
      <c r="AV1794" s="180"/>
      <c r="AW1794" s="180"/>
      <c r="AX1794" s="180"/>
      <c r="AY1794" s="140"/>
      <c r="AZ1794" s="46"/>
    </row>
    <row r="1795" spans="22:52" x14ac:dyDescent="0.25">
      <c r="V1795" s="140"/>
      <c r="W1795" s="180"/>
      <c r="X1795" s="180"/>
      <c r="Y1795" s="180"/>
      <c r="Z1795" s="180"/>
      <c r="AA1795" s="140"/>
      <c r="AB1795" s="46"/>
      <c r="AD1795" s="140"/>
      <c r="AE1795" s="180"/>
      <c r="AF1795" s="180"/>
      <c r="AG1795" s="180"/>
      <c r="AH1795" s="180"/>
      <c r="AI1795" s="140"/>
      <c r="AJ1795" s="46"/>
      <c r="AL1795" s="140"/>
      <c r="AM1795" s="180"/>
      <c r="AN1795" s="180"/>
      <c r="AO1795" s="180"/>
      <c r="AP1795" s="180"/>
      <c r="AQ1795" s="140"/>
      <c r="AR1795" s="46"/>
      <c r="AT1795" s="140"/>
      <c r="AU1795" s="180"/>
      <c r="AV1795" s="180"/>
      <c r="AW1795" s="180"/>
      <c r="AX1795" s="180"/>
      <c r="AY1795" s="140"/>
      <c r="AZ1795" s="46"/>
    </row>
    <row r="1796" spans="22:52" x14ac:dyDescent="0.25">
      <c r="V1796" s="140"/>
      <c r="W1796" s="180"/>
      <c r="X1796" s="180"/>
      <c r="Y1796" s="180"/>
      <c r="Z1796" s="180"/>
      <c r="AA1796" s="140"/>
      <c r="AB1796" s="46"/>
      <c r="AD1796" s="140"/>
      <c r="AE1796" s="180"/>
      <c r="AF1796" s="180"/>
      <c r="AG1796" s="180"/>
      <c r="AH1796" s="180"/>
      <c r="AI1796" s="140"/>
      <c r="AJ1796" s="46"/>
      <c r="AL1796" s="140"/>
      <c r="AM1796" s="180"/>
      <c r="AN1796" s="180"/>
      <c r="AO1796" s="180"/>
      <c r="AP1796" s="180"/>
      <c r="AQ1796" s="140"/>
      <c r="AR1796" s="46"/>
      <c r="AT1796" s="140"/>
      <c r="AU1796" s="180"/>
      <c r="AV1796" s="180"/>
      <c r="AW1796" s="180"/>
      <c r="AX1796" s="180"/>
      <c r="AY1796" s="140"/>
      <c r="AZ1796" s="46"/>
    </row>
    <row r="1797" spans="22:52" x14ac:dyDescent="0.25">
      <c r="V1797" s="140"/>
      <c r="W1797" s="180"/>
      <c r="X1797" s="180"/>
      <c r="Y1797" s="180"/>
      <c r="Z1797" s="180"/>
      <c r="AA1797" s="140"/>
      <c r="AB1797" s="46"/>
      <c r="AD1797" s="140"/>
      <c r="AE1797" s="180"/>
      <c r="AF1797" s="180"/>
      <c r="AG1797" s="180"/>
      <c r="AH1797" s="180"/>
      <c r="AI1797" s="140"/>
      <c r="AJ1797" s="46"/>
      <c r="AL1797" s="140"/>
      <c r="AM1797" s="180"/>
      <c r="AN1797" s="180"/>
      <c r="AO1797" s="180"/>
      <c r="AP1797" s="180"/>
      <c r="AQ1797" s="140"/>
      <c r="AR1797" s="46"/>
      <c r="AT1797" s="140"/>
      <c r="AU1797" s="180"/>
      <c r="AV1797" s="180"/>
      <c r="AW1797" s="180"/>
      <c r="AX1797" s="180"/>
      <c r="AY1797" s="140"/>
      <c r="AZ1797" s="46"/>
    </row>
    <row r="1798" spans="22:52" x14ac:dyDescent="0.25">
      <c r="V1798" s="140"/>
      <c r="W1798" s="180"/>
      <c r="X1798" s="180"/>
      <c r="Y1798" s="180"/>
      <c r="Z1798" s="180"/>
      <c r="AA1798" s="140"/>
      <c r="AB1798" s="46"/>
      <c r="AD1798" s="140"/>
      <c r="AE1798" s="180"/>
      <c r="AF1798" s="180"/>
      <c r="AG1798" s="180"/>
      <c r="AH1798" s="180"/>
      <c r="AI1798" s="140"/>
      <c r="AJ1798" s="46"/>
      <c r="AL1798" s="140"/>
      <c r="AM1798" s="180"/>
      <c r="AN1798" s="180"/>
      <c r="AO1798" s="180"/>
      <c r="AP1798" s="180"/>
      <c r="AQ1798" s="140"/>
      <c r="AR1798" s="46"/>
      <c r="AT1798" s="140"/>
      <c r="AU1798" s="180"/>
      <c r="AV1798" s="180"/>
      <c r="AW1798" s="180"/>
      <c r="AX1798" s="180"/>
      <c r="AY1798" s="140"/>
      <c r="AZ1798" s="46"/>
    </row>
    <row r="1799" spans="22:52" x14ac:dyDescent="0.25">
      <c r="V1799" s="140"/>
      <c r="W1799" s="180"/>
      <c r="X1799" s="180"/>
      <c r="Y1799" s="180"/>
      <c r="Z1799" s="180"/>
      <c r="AA1799" s="140"/>
      <c r="AB1799" s="46"/>
      <c r="AD1799" s="140"/>
      <c r="AE1799" s="180"/>
      <c r="AF1799" s="180"/>
      <c r="AG1799" s="180"/>
      <c r="AH1799" s="180"/>
      <c r="AI1799" s="140"/>
      <c r="AJ1799" s="46"/>
      <c r="AL1799" s="140"/>
      <c r="AM1799" s="180"/>
      <c r="AN1799" s="180"/>
      <c r="AO1799" s="180"/>
      <c r="AP1799" s="180"/>
      <c r="AQ1799" s="140"/>
      <c r="AR1799" s="46"/>
      <c r="AT1799" s="140"/>
      <c r="AU1799" s="180"/>
      <c r="AV1799" s="180"/>
      <c r="AW1799" s="180"/>
      <c r="AX1799" s="180"/>
      <c r="AY1799" s="140"/>
      <c r="AZ1799" s="46"/>
    </row>
    <row r="1800" spans="22:52" x14ac:dyDescent="0.25">
      <c r="V1800" s="140"/>
      <c r="W1800" s="180"/>
      <c r="X1800" s="180"/>
      <c r="Y1800" s="180"/>
      <c r="Z1800" s="180"/>
      <c r="AA1800" s="140"/>
      <c r="AB1800" s="46"/>
      <c r="AD1800" s="140"/>
      <c r="AE1800" s="180"/>
      <c r="AF1800" s="180"/>
      <c r="AG1800" s="180"/>
      <c r="AH1800" s="180"/>
      <c r="AI1800" s="140"/>
      <c r="AJ1800" s="46"/>
      <c r="AL1800" s="140"/>
      <c r="AM1800" s="180"/>
      <c r="AN1800" s="180"/>
      <c r="AO1800" s="180"/>
      <c r="AP1800" s="180"/>
      <c r="AQ1800" s="140"/>
      <c r="AR1800" s="46"/>
      <c r="AT1800" s="140"/>
      <c r="AU1800" s="180"/>
      <c r="AV1800" s="180"/>
      <c r="AW1800" s="180"/>
      <c r="AX1800" s="180"/>
      <c r="AY1800" s="140"/>
      <c r="AZ1800" s="46"/>
    </row>
    <row r="1801" spans="22:52" x14ac:dyDescent="0.25">
      <c r="V1801" s="140"/>
      <c r="W1801" s="180"/>
      <c r="X1801" s="180"/>
      <c r="Y1801" s="180"/>
      <c r="Z1801" s="180"/>
      <c r="AA1801" s="140"/>
      <c r="AB1801" s="46"/>
      <c r="AD1801" s="140"/>
      <c r="AE1801" s="180"/>
      <c r="AF1801" s="180"/>
      <c r="AG1801" s="180"/>
      <c r="AH1801" s="180"/>
      <c r="AI1801" s="140"/>
      <c r="AJ1801" s="46"/>
      <c r="AL1801" s="140"/>
      <c r="AM1801" s="180"/>
      <c r="AN1801" s="180"/>
      <c r="AO1801" s="180"/>
      <c r="AP1801" s="180"/>
      <c r="AQ1801" s="140"/>
      <c r="AR1801" s="46"/>
      <c r="AT1801" s="140"/>
      <c r="AU1801" s="180"/>
      <c r="AV1801" s="180"/>
      <c r="AW1801" s="180"/>
      <c r="AX1801" s="180"/>
      <c r="AY1801" s="140"/>
      <c r="AZ1801" s="46"/>
    </row>
    <row r="1802" spans="22:52" x14ac:dyDescent="0.25">
      <c r="V1802" s="140"/>
      <c r="W1802" s="180"/>
      <c r="X1802" s="180"/>
      <c r="Y1802" s="180"/>
      <c r="Z1802" s="180"/>
      <c r="AA1802" s="140"/>
      <c r="AB1802" s="46"/>
      <c r="AD1802" s="140"/>
      <c r="AE1802" s="180"/>
      <c r="AF1802" s="180"/>
      <c r="AG1802" s="180"/>
      <c r="AH1802" s="180"/>
      <c r="AI1802" s="140"/>
      <c r="AJ1802" s="46"/>
      <c r="AL1802" s="140"/>
      <c r="AM1802" s="180"/>
      <c r="AN1802" s="180"/>
      <c r="AO1802" s="180"/>
      <c r="AP1802" s="180"/>
      <c r="AQ1802" s="140"/>
      <c r="AR1802" s="46"/>
      <c r="AT1802" s="140"/>
      <c r="AU1802" s="180"/>
      <c r="AV1802" s="180"/>
      <c r="AW1802" s="180"/>
      <c r="AX1802" s="180"/>
      <c r="AY1802" s="140"/>
      <c r="AZ1802" s="46"/>
    </row>
    <row r="1803" spans="22:52" x14ac:dyDescent="0.25">
      <c r="V1803" s="140"/>
      <c r="W1803" s="180"/>
      <c r="X1803" s="180"/>
      <c r="Y1803" s="180"/>
      <c r="Z1803" s="180"/>
      <c r="AA1803" s="140"/>
      <c r="AB1803" s="46"/>
      <c r="AD1803" s="140"/>
      <c r="AE1803" s="180"/>
      <c r="AF1803" s="180"/>
      <c r="AG1803" s="180"/>
      <c r="AH1803" s="180"/>
      <c r="AI1803" s="140"/>
      <c r="AJ1803" s="46"/>
      <c r="AL1803" s="140"/>
      <c r="AM1803" s="180"/>
      <c r="AN1803" s="180"/>
      <c r="AO1803" s="180"/>
      <c r="AP1803" s="180"/>
      <c r="AQ1803" s="140"/>
      <c r="AR1803" s="46"/>
      <c r="AT1803" s="140"/>
      <c r="AU1803" s="180"/>
      <c r="AV1803" s="180"/>
      <c r="AW1803" s="180"/>
      <c r="AX1803" s="180"/>
      <c r="AY1803" s="140"/>
      <c r="AZ1803" s="46"/>
    </row>
    <row r="1804" spans="22:52" x14ac:dyDescent="0.25">
      <c r="V1804" s="140"/>
      <c r="W1804" s="180"/>
      <c r="X1804" s="180"/>
      <c r="Y1804" s="180"/>
      <c r="Z1804" s="180"/>
      <c r="AA1804" s="140"/>
      <c r="AB1804" s="46"/>
      <c r="AD1804" s="140"/>
      <c r="AE1804" s="180"/>
      <c r="AF1804" s="180"/>
      <c r="AG1804" s="180"/>
      <c r="AH1804" s="180"/>
      <c r="AI1804" s="140"/>
      <c r="AJ1804" s="46"/>
      <c r="AL1804" s="140"/>
      <c r="AM1804" s="180"/>
      <c r="AN1804" s="180"/>
      <c r="AO1804" s="180"/>
      <c r="AP1804" s="180"/>
      <c r="AQ1804" s="140"/>
      <c r="AR1804" s="46"/>
      <c r="AT1804" s="140"/>
      <c r="AU1804" s="180"/>
      <c r="AV1804" s="180"/>
      <c r="AW1804" s="180"/>
      <c r="AX1804" s="180"/>
      <c r="AY1804" s="140"/>
      <c r="AZ1804" s="46"/>
    </row>
    <row r="1805" spans="22:52" x14ac:dyDescent="0.25">
      <c r="V1805" s="140"/>
      <c r="W1805" s="180"/>
      <c r="X1805" s="180"/>
      <c r="Y1805" s="180"/>
      <c r="Z1805" s="180"/>
      <c r="AA1805" s="140"/>
      <c r="AB1805" s="46"/>
      <c r="AD1805" s="140"/>
      <c r="AE1805" s="180"/>
      <c r="AF1805" s="180"/>
      <c r="AG1805" s="180"/>
      <c r="AH1805" s="180"/>
      <c r="AI1805" s="140"/>
      <c r="AJ1805" s="46"/>
      <c r="AL1805" s="140"/>
      <c r="AM1805" s="180"/>
      <c r="AN1805" s="180"/>
      <c r="AO1805" s="180"/>
      <c r="AP1805" s="180"/>
      <c r="AQ1805" s="140"/>
      <c r="AR1805" s="46"/>
      <c r="AT1805" s="140"/>
      <c r="AU1805" s="180"/>
      <c r="AV1805" s="180"/>
      <c r="AW1805" s="180"/>
      <c r="AX1805" s="180"/>
      <c r="AY1805" s="140"/>
      <c r="AZ1805" s="46"/>
    </row>
    <row r="1806" spans="22:52" x14ac:dyDescent="0.25">
      <c r="V1806" s="140"/>
      <c r="W1806" s="180"/>
      <c r="X1806" s="180"/>
      <c r="Y1806" s="180"/>
      <c r="Z1806" s="180"/>
      <c r="AA1806" s="140"/>
      <c r="AB1806" s="46"/>
      <c r="AD1806" s="140"/>
      <c r="AE1806" s="180"/>
      <c r="AF1806" s="180"/>
      <c r="AG1806" s="180"/>
      <c r="AH1806" s="180"/>
      <c r="AI1806" s="140"/>
      <c r="AJ1806" s="46"/>
      <c r="AL1806" s="140"/>
      <c r="AM1806" s="180"/>
      <c r="AN1806" s="180"/>
      <c r="AO1806" s="180"/>
      <c r="AP1806" s="180"/>
      <c r="AQ1806" s="140"/>
      <c r="AR1806" s="46"/>
      <c r="AT1806" s="140"/>
      <c r="AU1806" s="180"/>
      <c r="AV1806" s="180"/>
      <c r="AW1806" s="180"/>
      <c r="AX1806" s="180"/>
      <c r="AY1806" s="140"/>
      <c r="AZ1806" s="46"/>
    </row>
    <row r="1807" spans="22:52" x14ac:dyDescent="0.25">
      <c r="V1807" s="140"/>
      <c r="W1807" s="180"/>
      <c r="X1807" s="180"/>
      <c r="Y1807" s="180"/>
      <c r="Z1807" s="180"/>
      <c r="AA1807" s="140"/>
      <c r="AB1807" s="46"/>
      <c r="AD1807" s="140"/>
      <c r="AE1807" s="180"/>
      <c r="AF1807" s="180"/>
      <c r="AG1807" s="180"/>
      <c r="AH1807" s="180"/>
      <c r="AI1807" s="140"/>
      <c r="AJ1807" s="46"/>
      <c r="AL1807" s="140"/>
      <c r="AM1807" s="180"/>
      <c r="AN1807" s="180"/>
      <c r="AO1807" s="180"/>
      <c r="AP1807" s="180"/>
      <c r="AQ1807" s="140"/>
      <c r="AR1807" s="46"/>
      <c r="AT1807" s="140"/>
      <c r="AU1807" s="180"/>
      <c r="AV1807" s="180"/>
      <c r="AW1807" s="180"/>
      <c r="AX1807" s="180"/>
      <c r="AY1807" s="140"/>
      <c r="AZ1807" s="46"/>
    </row>
    <row r="1808" spans="22:52" x14ac:dyDescent="0.25">
      <c r="V1808" s="140"/>
      <c r="W1808" s="180"/>
      <c r="X1808" s="180"/>
      <c r="Y1808" s="180"/>
      <c r="Z1808" s="180"/>
      <c r="AA1808" s="140"/>
      <c r="AB1808" s="46"/>
      <c r="AD1808" s="140"/>
      <c r="AE1808" s="180"/>
      <c r="AF1808" s="180"/>
      <c r="AG1808" s="180"/>
      <c r="AH1808" s="180"/>
      <c r="AI1808" s="140"/>
      <c r="AJ1808" s="46"/>
      <c r="AL1808" s="140"/>
      <c r="AM1808" s="180"/>
      <c r="AN1808" s="180"/>
      <c r="AO1808" s="180"/>
      <c r="AP1808" s="180"/>
      <c r="AQ1808" s="140"/>
      <c r="AR1808" s="46"/>
      <c r="AT1808" s="140"/>
      <c r="AU1808" s="180"/>
      <c r="AV1808" s="180"/>
      <c r="AW1808" s="180"/>
      <c r="AX1808" s="180"/>
      <c r="AY1808" s="140"/>
      <c r="AZ1808" s="46"/>
    </row>
    <row r="1809" spans="22:52" x14ac:dyDescent="0.25">
      <c r="V1809" s="140"/>
      <c r="W1809" s="180"/>
      <c r="X1809" s="180"/>
      <c r="Y1809" s="180"/>
      <c r="Z1809" s="180"/>
      <c r="AA1809" s="140"/>
      <c r="AB1809" s="46"/>
      <c r="AD1809" s="140"/>
      <c r="AE1809" s="180"/>
      <c r="AF1809" s="180"/>
      <c r="AG1809" s="180"/>
      <c r="AH1809" s="180"/>
      <c r="AI1809" s="140"/>
      <c r="AJ1809" s="46"/>
      <c r="AL1809" s="140"/>
      <c r="AM1809" s="180"/>
      <c r="AN1809" s="180"/>
      <c r="AO1809" s="180"/>
      <c r="AP1809" s="180"/>
      <c r="AQ1809" s="140"/>
      <c r="AR1809" s="46"/>
      <c r="AT1809" s="140"/>
      <c r="AU1809" s="180"/>
      <c r="AV1809" s="180"/>
      <c r="AW1809" s="180"/>
      <c r="AX1809" s="180"/>
      <c r="AY1809" s="140"/>
      <c r="AZ1809" s="46"/>
    </row>
    <row r="1810" spans="22:52" x14ac:dyDescent="0.25">
      <c r="V1810" s="140"/>
      <c r="W1810" s="180"/>
      <c r="X1810" s="180"/>
      <c r="Y1810" s="180"/>
      <c r="Z1810" s="180"/>
      <c r="AA1810" s="140"/>
      <c r="AB1810" s="46"/>
      <c r="AD1810" s="140"/>
      <c r="AE1810" s="180"/>
      <c r="AF1810" s="180"/>
      <c r="AG1810" s="180"/>
      <c r="AH1810" s="180"/>
      <c r="AI1810" s="140"/>
      <c r="AJ1810" s="46"/>
      <c r="AL1810" s="140"/>
      <c r="AM1810" s="180"/>
      <c r="AN1810" s="180"/>
      <c r="AO1810" s="180"/>
      <c r="AP1810" s="180"/>
      <c r="AQ1810" s="140"/>
      <c r="AR1810" s="46"/>
      <c r="AT1810" s="140"/>
      <c r="AU1810" s="180"/>
      <c r="AV1810" s="180"/>
      <c r="AW1810" s="180"/>
      <c r="AX1810" s="180"/>
      <c r="AY1810" s="140"/>
      <c r="AZ1810" s="46"/>
    </row>
    <row r="1811" spans="22:52" x14ac:dyDescent="0.25">
      <c r="V1811" s="140"/>
      <c r="W1811" s="180"/>
      <c r="X1811" s="180"/>
      <c r="Y1811" s="180"/>
      <c r="Z1811" s="180"/>
      <c r="AA1811" s="140"/>
      <c r="AB1811" s="46"/>
      <c r="AD1811" s="140"/>
      <c r="AE1811" s="180"/>
      <c r="AF1811" s="180"/>
      <c r="AG1811" s="180"/>
      <c r="AH1811" s="180"/>
      <c r="AI1811" s="140"/>
      <c r="AJ1811" s="46"/>
      <c r="AL1811" s="140"/>
      <c r="AM1811" s="180"/>
      <c r="AN1811" s="180"/>
      <c r="AO1811" s="180"/>
      <c r="AP1811" s="180"/>
      <c r="AQ1811" s="140"/>
      <c r="AR1811" s="46"/>
      <c r="AT1811" s="140"/>
      <c r="AU1811" s="180"/>
      <c r="AV1811" s="180"/>
      <c r="AW1811" s="180"/>
      <c r="AX1811" s="180"/>
      <c r="AY1811" s="140"/>
      <c r="AZ1811" s="46"/>
    </row>
    <row r="1812" spans="22:52" x14ac:dyDescent="0.25">
      <c r="V1812" s="140"/>
      <c r="W1812" s="180"/>
      <c r="X1812" s="180"/>
      <c r="Y1812" s="180"/>
      <c r="Z1812" s="180"/>
      <c r="AA1812" s="140"/>
      <c r="AB1812" s="46"/>
      <c r="AD1812" s="140"/>
      <c r="AE1812" s="180"/>
      <c r="AF1812" s="180"/>
      <c r="AG1812" s="180"/>
      <c r="AH1812" s="180"/>
      <c r="AI1812" s="140"/>
      <c r="AJ1812" s="46"/>
      <c r="AL1812" s="140"/>
      <c r="AM1812" s="180"/>
      <c r="AN1812" s="180"/>
      <c r="AO1812" s="180"/>
      <c r="AP1812" s="180"/>
      <c r="AQ1812" s="140"/>
      <c r="AR1812" s="46"/>
      <c r="AT1812" s="140"/>
      <c r="AU1812" s="180"/>
      <c r="AV1812" s="180"/>
      <c r="AW1812" s="180"/>
      <c r="AX1812" s="180"/>
      <c r="AY1812" s="140"/>
      <c r="AZ1812" s="46"/>
    </row>
    <row r="1813" spans="22:52" x14ac:dyDescent="0.25">
      <c r="V1813" s="140"/>
      <c r="W1813" s="180"/>
      <c r="X1813" s="180"/>
      <c r="Y1813" s="180"/>
      <c r="Z1813" s="180"/>
      <c r="AA1813" s="140"/>
      <c r="AB1813" s="46"/>
      <c r="AD1813" s="140"/>
      <c r="AE1813" s="180"/>
      <c r="AF1813" s="180"/>
      <c r="AG1813" s="180"/>
      <c r="AH1813" s="180"/>
      <c r="AI1813" s="140"/>
      <c r="AJ1813" s="46"/>
      <c r="AL1813" s="140"/>
      <c r="AM1813" s="180"/>
      <c r="AN1813" s="180"/>
      <c r="AO1813" s="180"/>
      <c r="AP1813" s="180"/>
      <c r="AQ1813" s="140"/>
      <c r="AR1813" s="46"/>
      <c r="AT1813" s="140"/>
      <c r="AU1813" s="180"/>
      <c r="AV1813" s="180"/>
      <c r="AW1813" s="180"/>
      <c r="AX1813" s="180"/>
      <c r="AY1813" s="140"/>
      <c r="AZ1813" s="46"/>
    </row>
    <row r="1814" spans="22:52" x14ac:dyDescent="0.25">
      <c r="V1814" s="140"/>
      <c r="W1814" s="180"/>
      <c r="X1814" s="180"/>
      <c r="Y1814" s="180"/>
      <c r="Z1814" s="180"/>
      <c r="AA1814" s="140"/>
      <c r="AB1814" s="46"/>
      <c r="AD1814" s="140"/>
      <c r="AE1814" s="180"/>
      <c r="AF1814" s="180"/>
      <c r="AG1814" s="180"/>
      <c r="AH1814" s="180"/>
      <c r="AI1814" s="140"/>
      <c r="AJ1814" s="46"/>
      <c r="AL1814" s="140"/>
      <c r="AM1814" s="180"/>
      <c r="AN1814" s="180"/>
      <c r="AO1814" s="180"/>
      <c r="AP1814" s="180"/>
      <c r="AQ1814" s="140"/>
      <c r="AR1814" s="46"/>
      <c r="AT1814" s="140"/>
      <c r="AU1814" s="180"/>
      <c r="AV1814" s="180"/>
      <c r="AW1814" s="180"/>
      <c r="AX1814" s="180"/>
      <c r="AY1814" s="140"/>
      <c r="AZ1814" s="46"/>
    </row>
    <row r="1815" spans="22:52" x14ac:dyDescent="0.25">
      <c r="V1815" s="140"/>
      <c r="W1815" s="180"/>
      <c r="X1815" s="180"/>
      <c r="Y1815" s="180"/>
      <c r="Z1815" s="180"/>
      <c r="AA1815" s="140"/>
      <c r="AB1815" s="46"/>
      <c r="AD1815" s="140"/>
      <c r="AE1815" s="180"/>
      <c r="AF1815" s="180"/>
      <c r="AG1815" s="180"/>
      <c r="AH1815" s="180"/>
      <c r="AI1815" s="140"/>
      <c r="AJ1815" s="46"/>
      <c r="AL1815" s="140"/>
      <c r="AM1815" s="180"/>
      <c r="AN1815" s="180"/>
      <c r="AO1815" s="180"/>
      <c r="AP1815" s="180"/>
      <c r="AQ1815" s="140"/>
      <c r="AR1815" s="46"/>
      <c r="AT1815" s="140"/>
      <c r="AU1815" s="180"/>
      <c r="AV1815" s="180"/>
      <c r="AW1815" s="180"/>
      <c r="AX1815" s="180"/>
      <c r="AY1815" s="140"/>
      <c r="AZ1815" s="46"/>
    </row>
    <row r="1816" spans="22:52" x14ac:dyDescent="0.25">
      <c r="V1816" s="140"/>
      <c r="W1816" s="180"/>
      <c r="X1816" s="180"/>
      <c r="Y1816" s="180"/>
      <c r="Z1816" s="180"/>
      <c r="AA1816" s="140"/>
      <c r="AB1816" s="46"/>
      <c r="AD1816" s="140"/>
      <c r="AE1816" s="180"/>
      <c r="AF1816" s="180"/>
      <c r="AG1816" s="180"/>
      <c r="AH1816" s="180"/>
      <c r="AI1816" s="140"/>
      <c r="AJ1816" s="46"/>
      <c r="AL1816" s="140"/>
      <c r="AM1816" s="180"/>
      <c r="AN1816" s="180"/>
      <c r="AO1816" s="180"/>
      <c r="AP1816" s="180"/>
      <c r="AQ1816" s="140"/>
      <c r="AR1816" s="46"/>
      <c r="AT1816" s="140"/>
      <c r="AU1816" s="180"/>
      <c r="AV1816" s="180"/>
      <c r="AW1816" s="180"/>
      <c r="AX1816" s="180"/>
      <c r="AY1816" s="140"/>
      <c r="AZ1816" s="46"/>
    </row>
    <row r="1817" spans="22:52" x14ac:dyDescent="0.25">
      <c r="V1817" s="140"/>
      <c r="W1817" s="180"/>
      <c r="X1817" s="180"/>
      <c r="Y1817" s="180"/>
      <c r="Z1817" s="180"/>
      <c r="AA1817" s="140"/>
      <c r="AB1817" s="46"/>
      <c r="AD1817" s="140"/>
      <c r="AE1817" s="180"/>
      <c r="AF1817" s="180"/>
      <c r="AG1817" s="180"/>
      <c r="AH1817" s="180"/>
      <c r="AI1817" s="140"/>
      <c r="AJ1817" s="46"/>
      <c r="AL1817" s="140"/>
      <c r="AM1817" s="180"/>
      <c r="AN1817" s="180"/>
      <c r="AO1817" s="180"/>
      <c r="AP1817" s="180"/>
      <c r="AQ1817" s="140"/>
      <c r="AR1817" s="46"/>
      <c r="AT1817" s="140"/>
      <c r="AU1817" s="180"/>
      <c r="AV1817" s="180"/>
      <c r="AW1817" s="180"/>
      <c r="AX1817" s="180"/>
      <c r="AY1817" s="140"/>
      <c r="AZ1817" s="46"/>
    </row>
    <row r="1818" spans="22:52" x14ac:dyDescent="0.25">
      <c r="V1818" s="140"/>
      <c r="W1818" s="180"/>
      <c r="X1818" s="180"/>
      <c r="Y1818" s="180"/>
      <c r="Z1818" s="180"/>
      <c r="AA1818" s="140"/>
      <c r="AB1818" s="46"/>
      <c r="AD1818" s="140"/>
      <c r="AE1818" s="180"/>
      <c r="AF1818" s="180"/>
      <c r="AG1818" s="180"/>
      <c r="AH1818" s="180"/>
      <c r="AI1818" s="140"/>
      <c r="AJ1818" s="46"/>
      <c r="AL1818" s="140"/>
      <c r="AM1818" s="180"/>
      <c r="AN1818" s="180"/>
      <c r="AO1818" s="180"/>
      <c r="AP1818" s="180"/>
      <c r="AQ1818" s="140"/>
      <c r="AR1818" s="46"/>
      <c r="AT1818" s="140"/>
      <c r="AU1818" s="180"/>
      <c r="AV1818" s="180"/>
      <c r="AW1818" s="180"/>
      <c r="AX1818" s="180"/>
      <c r="AY1818" s="140"/>
      <c r="AZ1818" s="46"/>
    </row>
    <row r="1819" spans="22:52" x14ac:dyDescent="0.25">
      <c r="V1819" s="140"/>
      <c r="W1819" s="180"/>
      <c r="X1819" s="180"/>
      <c r="Y1819" s="180"/>
      <c r="Z1819" s="180"/>
      <c r="AA1819" s="140"/>
      <c r="AB1819" s="46"/>
      <c r="AD1819" s="140"/>
      <c r="AE1819" s="180"/>
      <c r="AF1819" s="180"/>
      <c r="AG1819" s="180"/>
      <c r="AH1819" s="180"/>
      <c r="AI1819" s="140"/>
      <c r="AJ1819" s="46"/>
      <c r="AL1819" s="140"/>
      <c r="AM1819" s="180"/>
      <c r="AN1819" s="180"/>
      <c r="AO1819" s="180"/>
      <c r="AP1819" s="180"/>
      <c r="AQ1819" s="140"/>
      <c r="AR1819" s="46"/>
      <c r="AT1819" s="140"/>
      <c r="AU1819" s="180"/>
      <c r="AV1819" s="180"/>
      <c r="AW1819" s="180"/>
      <c r="AX1819" s="180"/>
      <c r="AY1819" s="140"/>
      <c r="AZ1819" s="46"/>
    </row>
    <row r="1820" spans="22:52" x14ac:dyDescent="0.25">
      <c r="V1820" s="140"/>
      <c r="W1820" s="180"/>
      <c r="X1820" s="180"/>
      <c r="Y1820" s="180"/>
      <c r="Z1820" s="180"/>
      <c r="AA1820" s="140"/>
      <c r="AB1820" s="46"/>
      <c r="AD1820" s="140"/>
      <c r="AE1820" s="180"/>
      <c r="AF1820" s="180"/>
      <c r="AG1820" s="180"/>
      <c r="AH1820" s="180"/>
      <c r="AI1820" s="140"/>
      <c r="AJ1820" s="46"/>
      <c r="AL1820" s="140"/>
      <c r="AM1820" s="180"/>
      <c r="AN1820" s="180"/>
      <c r="AO1820" s="180"/>
      <c r="AP1820" s="180"/>
      <c r="AQ1820" s="140"/>
      <c r="AR1820" s="46"/>
      <c r="AT1820" s="140"/>
      <c r="AU1820" s="180"/>
      <c r="AV1820" s="180"/>
      <c r="AW1820" s="180"/>
      <c r="AX1820" s="180"/>
      <c r="AY1820" s="140"/>
      <c r="AZ1820" s="46"/>
    </row>
    <row r="1821" spans="22:52" x14ac:dyDescent="0.25">
      <c r="V1821" s="140"/>
      <c r="W1821" s="180"/>
      <c r="X1821" s="180"/>
      <c r="Y1821" s="180"/>
      <c r="Z1821" s="180"/>
      <c r="AA1821" s="140"/>
      <c r="AB1821" s="46"/>
      <c r="AD1821" s="140"/>
      <c r="AE1821" s="180"/>
      <c r="AF1821" s="180"/>
      <c r="AG1821" s="180"/>
      <c r="AH1821" s="180"/>
      <c r="AI1821" s="140"/>
      <c r="AJ1821" s="46"/>
      <c r="AL1821" s="140"/>
      <c r="AM1821" s="180"/>
      <c r="AN1821" s="180"/>
      <c r="AO1821" s="180"/>
      <c r="AP1821" s="180"/>
      <c r="AQ1821" s="140"/>
      <c r="AR1821" s="46"/>
      <c r="AT1821" s="140"/>
      <c r="AU1821" s="180"/>
      <c r="AV1821" s="180"/>
      <c r="AW1821" s="180"/>
      <c r="AX1821" s="180"/>
      <c r="AY1821" s="140"/>
      <c r="AZ1821" s="46"/>
    </row>
    <row r="1822" spans="22:52" x14ac:dyDescent="0.25">
      <c r="V1822" s="140"/>
      <c r="W1822" s="180"/>
      <c r="X1822" s="180"/>
      <c r="Y1822" s="180"/>
      <c r="Z1822" s="180"/>
      <c r="AA1822" s="140"/>
      <c r="AB1822" s="46"/>
      <c r="AD1822" s="140"/>
      <c r="AE1822" s="180"/>
      <c r="AF1822" s="180"/>
      <c r="AG1822" s="180"/>
      <c r="AH1822" s="180"/>
      <c r="AI1822" s="140"/>
      <c r="AJ1822" s="46"/>
      <c r="AL1822" s="140"/>
      <c r="AM1822" s="180"/>
      <c r="AN1822" s="180"/>
      <c r="AO1822" s="180"/>
      <c r="AP1822" s="180"/>
      <c r="AQ1822" s="140"/>
      <c r="AR1822" s="46"/>
      <c r="AT1822" s="140"/>
      <c r="AU1822" s="180"/>
      <c r="AV1822" s="180"/>
      <c r="AW1822" s="180"/>
      <c r="AX1822" s="180"/>
      <c r="AY1822" s="140"/>
      <c r="AZ1822" s="46"/>
    </row>
    <row r="1823" spans="22:52" x14ac:dyDescent="0.25">
      <c r="V1823" s="140"/>
      <c r="W1823" s="180"/>
      <c r="X1823" s="180"/>
      <c r="Y1823" s="180"/>
      <c r="Z1823" s="180"/>
      <c r="AA1823" s="140"/>
      <c r="AB1823" s="46"/>
      <c r="AD1823" s="140"/>
      <c r="AE1823" s="180"/>
      <c r="AF1823" s="180"/>
      <c r="AG1823" s="180"/>
      <c r="AH1823" s="180"/>
      <c r="AI1823" s="140"/>
      <c r="AJ1823" s="46"/>
      <c r="AL1823" s="140"/>
      <c r="AM1823" s="180"/>
      <c r="AN1823" s="180"/>
      <c r="AO1823" s="180"/>
      <c r="AP1823" s="180"/>
      <c r="AQ1823" s="140"/>
      <c r="AR1823" s="46"/>
      <c r="AT1823" s="140"/>
      <c r="AU1823" s="180"/>
      <c r="AV1823" s="180"/>
      <c r="AW1823" s="180"/>
      <c r="AX1823" s="180"/>
      <c r="AY1823" s="140"/>
      <c r="AZ1823" s="46"/>
    </row>
    <row r="1824" spans="22:52" x14ac:dyDescent="0.25">
      <c r="V1824" s="140"/>
      <c r="W1824" s="180"/>
      <c r="X1824" s="180"/>
      <c r="Y1824" s="180"/>
      <c r="Z1824" s="180"/>
      <c r="AA1824" s="140"/>
      <c r="AB1824" s="46"/>
      <c r="AD1824" s="140"/>
      <c r="AE1824" s="180"/>
      <c r="AF1824" s="180"/>
      <c r="AG1824" s="180"/>
      <c r="AH1824" s="180"/>
      <c r="AI1824" s="140"/>
      <c r="AJ1824" s="46"/>
      <c r="AL1824" s="140"/>
      <c r="AM1824" s="180"/>
      <c r="AN1824" s="180"/>
      <c r="AO1824" s="180"/>
      <c r="AP1824" s="180"/>
      <c r="AQ1824" s="140"/>
      <c r="AR1824" s="46"/>
      <c r="AT1824" s="140"/>
      <c r="AU1824" s="180"/>
      <c r="AV1824" s="180"/>
      <c r="AW1824" s="180"/>
      <c r="AX1824" s="180"/>
      <c r="AY1824" s="140"/>
      <c r="AZ1824" s="46"/>
    </row>
    <row r="1825" spans="22:52" x14ac:dyDescent="0.25">
      <c r="V1825" s="140"/>
      <c r="W1825" s="180"/>
      <c r="X1825" s="180"/>
      <c r="Y1825" s="180"/>
      <c r="Z1825" s="180"/>
      <c r="AA1825" s="140"/>
      <c r="AB1825" s="46"/>
      <c r="AD1825" s="140"/>
      <c r="AE1825" s="180"/>
      <c r="AF1825" s="180"/>
      <c r="AG1825" s="180"/>
      <c r="AH1825" s="180"/>
      <c r="AI1825" s="140"/>
      <c r="AJ1825" s="46"/>
      <c r="AL1825" s="140"/>
      <c r="AM1825" s="180"/>
      <c r="AN1825" s="180"/>
      <c r="AO1825" s="180"/>
      <c r="AP1825" s="180"/>
      <c r="AQ1825" s="140"/>
      <c r="AR1825" s="46"/>
      <c r="AT1825" s="140"/>
      <c r="AU1825" s="180"/>
      <c r="AV1825" s="180"/>
      <c r="AW1825" s="180"/>
      <c r="AX1825" s="180"/>
      <c r="AY1825" s="140"/>
      <c r="AZ1825" s="46"/>
    </row>
    <row r="1826" spans="22:52" x14ac:dyDescent="0.25">
      <c r="V1826" s="140"/>
      <c r="W1826" s="180"/>
      <c r="X1826" s="180"/>
      <c r="Y1826" s="180"/>
      <c r="Z1826" s="180"/>
      <c r="AA1826" s="140"/>
      <c r="AB1826" s="46"/>
      <c r="AD1826" s="140"/>
      <c r="AE1826" s="180"/>
      <c r="AF1826" s="180"/>
      <c r="AG1826" s="180"/>
      <c r="AH1826" s="180"/>
      <c r="AI1826" s="140"/>
      <c r="AJ1826" s="46"/>
      <c r="AL1826" s="140"/>
      <c r="AM1826" s="180"/>
      <c r="AN1826" s="180"/>
      <c r="AO1826" s="180"/>
      <c r="AP1826" s="180"/>
      <c r="AQ1826" s="140"/>
      <c r="AR1826" s="46"/>
      <c r="AT1826" s="140"/>
      <c r="AU1826" s="180"/>
      <c r="AV1826" s="180"/>
      <c r="AW1826" s="180"/>
      <c r="AX1826" s="180"/>
      <c r="AY1826" s="140"/>
      <c r="AZ1826" s="46"/>
    </row>
    <row r="1827" spans="22:52" x14ac:dyDescent="0.25">
      <c r="V1827" s="140"/>
      <c r="W1827" s="180"/>
      <c r="X1827" s="180"/>
      <c r="Y1827" s="180"/>
      <c r="Z1827" s="180"/>
      <c r="AA1827" s="140"/>
      <c r="AB1827" s="46"/>
      <c r="AD1827" s="140"/>
      <c r="AE1827" s="180"/>
      <c r="AF1827" s="180"/>
      <c r="AG1827" s="180"/>
      <c r="AH1827" s="180"/>
      <c r="AI1827" s="140"/>
      <c r="AJ1827" s="46"/>
      <c r="AL1827" s="140"/>
      <c r="AM1827" s="180"/>
      <c r="AN1827" s="180"/>
      <c r="AO1827" s="180"/>
      <c r="AP1827" s="180"/>
      <c r="AQ1827" s="140"/>
      <c r="AR1827" s="46"/>
      <c r="AT1827" s="140"/>
      <c r="AU1827" s="180"/>
      <c r="AV1827" s="180"/>
      <c r="AW1827" s="180"/>
      <c r="AX1827" s="180"/>
      <c r="AY1827" s="140"/>
      <c r="AZ1827" s="46"/>
    </row>
    <row r="1828" spans="22:52" x14ac:dyDescent="0.25">
      <c r="V1828" s="140"/>
      <c r="W1828" s="180"/>
      <c r="X1828" s="180"/>
      <c r="Y1828" s="180"/>
      <c r="Z1828" s="180"/>
      <c r="AA1828" s="140"/>
      <c r="AB1828" s="46"/>
      <c r="AD1828" s="140"/>
      <c r="AE1828" s="180"/>
      <c r="AF1828" s="180"/>
      <c r="AG1828" s="180"/>
      <c r="AH1828" s="180"/>
      <c r="AI1828" s="140"/>
      <c r="AJ1828" s="46"/>
      <c r="AL1828" s="140"/>
      <c r="AM1828" s="180"/>
      <c r="AN1828" s="180"/>
      <c r="AO1828" s="180"/>
      <c r="AP1828" s="180"/>
      <c r="AQ1828" s="140"/>
      <c r="AR1828" s="46"/>
      <c r="AT1828" s="140"/>
      <c r="AU1828" s="180"/>
      <c r="AV1828" s="180"/>
      <c r="AW1828" s="180"/>
      <c r="AX1828" s="180"/>
      <c r="AY1828" s="140"/>
      <c r="AZ1828" s="46"/>
    </row>
    <row r="1829" spans="22:52" x14ac:dyDescent="0.25">
      <c r="V1829" s="140"/>
      <c r="W1829" s="180"/>
      <c r="X1829" s="180"/>
      <c r="Y1829" s="180"/>
      <c r="Z1829" s="180"/>
      <c r="AA1829" s="140"/>
      <c r="AB1829" s="46"/>
      <c r="AD1829" s="140"/>
      <c r="AE1829" s="180"/>
      <c r="AF1829" s="180"/>
      <c r="AG1829" s="180"/>
      <c r="AH1829" s="180"/>
      <c r="AI1829" s="140"/>
      <c r="AJ1829" s="46"/>
      <c r="AL1829" s="140"/>
      <c r="AM1829" s="180"/>
      <c r="AN1829" s="180"/>
      <c r="AO1829" s="180"/>
      <c r="AP1829" s="180"/>
      <c r="AQ1829" s="140"/>
      <c r="AR1829" s="46"/>
      <c r="AT1829" s="140"/>
      <c r="AU1829" s="180"/>
      <c r="AV1829" s="180"/>
      <c r="AW1829" s="180"/>
      <c r="AX1829" s="180"/>
      <c r="AY1829" s="140"/>
      <c r="AZ1829" s="46"/>
    </row>
    <row r="1830" spans="22:52" x14ac:dyDescent="0.25">
      <c r="V1830" s="140"/>
      <c r="W1830" s="180"/>
      <c r="X1830" s="180"/>
      <c r="Y1830" s="180"/>
      <c r="Z1830" s="180"/>
      <c r="AA1830" s="140"/>
      <c r="AB1830" s="46"/>
      <c r="AD1830" s="140"/>
      <c r="AE1830" s="180"/>
      <c r="AF1830" s="180"/>
      <c r="AG1830" s="180"/>
      <c r="AH1830" s="180"/>
      <c r="AI1830" s="140"/>
      <c r="AJ1830" s="46"/>
      <c r="AL1830" s="140"/>
      <c r="AM1830" s="180"/>
      <c r="AN1830" s="180"/>
      <c r="AO1830" s="180"/>
      <c r="AP1830" s="180"/>
      <c r="AQ1830" s="140"/>
      <c r="AR1830" s="46"/>
      <c r="AT1830" s="140"/>
      <c r="AU1830" s="180"/>
      <c r="AV1830" s="180"/>
      <c r="AW1830" s="180"/>
      <c r="AX1830" s="180"/>
      <c r="AY1830" s="140"/>
      <c r="AZ1830" s="46"/>
    </row>
    <row r="1831" spans="22:52" x14ac:dyDescent="0.25">
      <c r="V1831" s="140"/>
      <c r="W1831" s="180"/>
      <c r="X1831" s="180"/>
      <c r="Y1831" s="180"/>
      <c r="Z1831" s="180"/>
      <c r="AA1831" s="140"/>
      <c r="AB1831" s="46"/>
      <c r="AD1831" s="140"/>
      <c r="AE1831" s="180"/>
      <c r="AF1831" s="180"/>
      <c r="AG1831" s="180"/>
      <c r="AH1831" s="180"/>
      <c r="AI1831" s="140"/>
      <c r="AJ1831" s="46"/>
      <c r="AL1831" s="140"/>
      <c r="AM1831" s="180"/>
      <c r="AN1831" s="180"/>
      <c r="AO1831" s="180"/>
      <c r="AP1831" s="180"/>
      <c r="AQ1831" s="140"/>
      <c r="AR1831" s="46"/>
      <c r="AT1831" s="140"/>
      <c r="AU1831" s="180"/>
      <c r="AV1831" s="180"/>
      <c r="AW1831" s="180"/>
      <c r="AX1831" s="180"/>
      <c r="AY1831" s="140"/>
      <c r="AZ1831" s="46"/>
    </row>
    <row r="1832" spans="22:52" x14ac:dyDescent="0.25">
      <c r="V1832" s="140"/>
      <c r="W1832" s="180"/>
      <c r="X1832" s="180"/>
      <c r="Y1832" s="180"/>
      <c r="Z1832" s="180"/>
      <c r="AA1832" s="140"/>
      <c r="AB1832" s="46"/>
      <c r="AD1832" s="140"/>
      <c r="AE1832" s="180"/>
      <c r="AF1832" s="180"/>
      <c r="AG1832" s="180"/>
      <c r="AH1832" s="180"/>
      <c r="AI1832" s="140"/>
      <c r="AJ1832" s="46"/>
      <c r="AL1832" s="140"/>
      <c r="AM1832" s="180"/>
      <c r="AN1832" s="180"/>
      <c r="AO1832" s="180"/>
      <c r="AP1832" s="180"/>
      <c r="AQ1832" s="140"/>
      <c r="AR1832" s="46"/>
      <c r="AT1832" s="140"/>
      <c r="AU1832" s="180"/>
      <c r="AV1832" s="180"/>
      <c r="AW1832" s="180"/>
      <c r="AX1832" s="180"/>
      <c r="AY1832" s="140"/>
      <c r="AZ1832" s="46"/>
    </row>
    <row r="1833" spans="22:52" x14ac:dyDescent="0.25">
      <c r="V1833" s="140"/>
      <c r="W1833" s="180"/>
      <c r="X1833" s="180"/>
      <c r="Y1833" s="180"/>
      <c r="Z1833" s="180"/>
      <c r="AA1833" s="140"/>
      <c r="AB1833" s="46"/>
      <c r="AD1833" s="140"/>
      <c r="AE1833" s="180"/>
      <c r="AF1833" s="180"/>
      <c r="AG1833" s="180"/>
      <c r="AH1833" s="180"/>
      <c r="AI1833" s="140"/>
      <c r="AJ1833" s="46"/>
      <c r="AL1833" s="140"/>
      <c r="AM1833" s="180"/>
      <c r="AN1833" s="180"/>
      <c r="AO1833" s="180"/>
      <c r="AP1833" s="180"/>
      <c r="AQ1833" s="140"/>
      <c r="AR1833" s="46"/>
      <c r="AT1833" s="140"/>
      <c r="AU1833" s="180"/>
      <c r="AV1833" s="180"/>
      <c r="AW1833" s="180"/>
      <c r="AX1833" s="180"/>
      <c r="AY1833" s="140"/>
      <c r="AZ1833" s="46"/>
    </row>
    <row r="1834" spans="22:52" x14ac:dyDescent="0.25">
      <c r="V1834" s="140"/>
      <c r="W1834" s="180"/>
      <c r="X1834" s="180"/>
      <c r="Y1834" s="180"/>
      <c r="Z1834" s="180"/>
      <c r="AA1834" s="140"/>
      <c r="AB1834" s="46"/>
      <c r="AD1834" s="140"/>
      <c r="AE1834" s="180"/>
      <c r="AF1834" s="180"/>
      <c r="AG1834" s="180"/>
      <c r="AH1834" s="180"/>
      <c r="AI1834" s="140"/>
      <c r="AJ1834" s="46"/>
      <c r="AL1834" s="140"/>
      <c r="AM1834" s="180"/>
      <c r="AN1834" s="180"/>
      <c r="AO1834" s="180"/>
      <c r="AP1834" s="180"/>
      <c r="AQ1834" s="140"/>
      <c r="AR1834" s="46"/>
      <c r="AT1834" s="140"/>
      <c r="AU1834" s="180"/>
      <c r="AV1834" s="180"/>
      <c r="AW1834" s="180"/>
      <c r="AX1834" s="180"/>
      <c r="AY1834" s="140"/>
      <c r="AZ1834" s="46"/>
    </row>
    <row r="1835" spans="22:52" x14ac:dyDescent="0.25">
      <c r="V1835" s="140"/>
      <c r="W1835" s="180"/>
      <c r="X1835" s="180"/>
      <c r="Y1835" s="180"/>
      <c r="Z1835" s="180"/>
      <c r="AA1835" s="140"/>
      <c r="AB1835" s="46"/>
      <c r="AD1835" s="140"/>
      <c r="AE1835" s="180"/>
      <c r="AF1835" s="180"/>
      <c r="AG1835" s="180"/>
      <c r="AH1835" s="180"/>
      <c r="AI1835" s="140"/>
      <c r="AJ1835" s="46"/>
      <c r="AL1835" s="140"/>
      <c r="AM1835" s="180"/>
      <c r="AN1835" s="180"/>
      <c r="AO1835" s="180"/>
      <c r="AP1835" s="180"/>
      <c r="AQ1835" s="140"/>
      <c r="AR1835" s="46"/>
      <c r="AT1835" s="140"/>
      <c r="AU1835" s="180"/>
      <c r="AV1835" s="180"/>
      <c r="AW1835" s="180"/>
      <c r="AX1835" s="180"/>
      <c r="AY1835" s="140"/>
      <c r="AZ1835" s="46"/>
    </row>
    <row r="1836" spans="22:52" x14ac:dyDescent="0.25">
      <c r="V1836" s="140"/>
      <c r="W1836" s="180"/>
      <c r="X1836" s="180"/>
      <c r="Y1836" s="180"/>
      <c r="Z1836" s="180"/>
      <c r="AA1836" s="140"/>
      <c r="AB1836" s="46"/>
      <c r="AD1836" s="140"/>
      <c r="AE1836" s="180"/>
      <c r="AF1836" s="180"/>
      <c r="AG1836" s="180"/>
      <c r="AH1836" s="180"/>
      <c r="AI1836" s="140"/>
      <c r="AJ1836" s="46"/>
      <c r="AL1836" s="140"/>
      <c r="AM1836" s="180"/>
      <c r="AN1836" s="180"/>
      <c r="AO1836" s="180"/>
      <c r="AP1836" s="180"/>
      <c r="AQ1836" s="140"/>
      <c r="AR1836" s="46"/>
      <c r="AT1836" s="140"/>
      <c r="AU1836" s="180"/>
      <c r="AV1836" s="180"/>
      <c r="AW1836" s="180"/>
      <c r="AX1836" s="180"/>
      <c r="AY1836" s="140"/>
      <c r="AZ1836" s="46"/>
    </row>
    <row r="1837" spans="22:52" x14ac:dyDescent="0.25">
      <c r="V1837" s="140"/>
      <c r="W1837" s="180"/>
      <c r="X1837" s="180"/>
      <c r="Y1837" s="180"/>
      <c r="Z1837" s="180"/>
      <c r="AA1837" s="140"/>
      <c r="AB1837" s="46"/>
      <c r="AD1837" s="140"/>
      <c r="AE1837" s="180"/>
      <c r="AF1837" s="180"/>
      <c r="AG1837" s="180"/>
      <c r="AH1837" s="180"/>
      <c r="AI1837" s="140"/>
      <c r="AJ1837" s="46"/>
      <c r="AL1837" s="140"/>
      <c r="AM1837" s="180"/>
      <c r="AN1837" s="180"/>
      <c r="AO1837" s="180"/>
      <c r="AP1837" s="180"/>
      <c r="AQ1837" s="140"/>
      <c r="AR1837" s="46"/>
      <c r="AT1837" s="140"/>
      <c r="AU1837" s="180"/>
      <c r="AV1837" s="180"/>
      <c r="AW1837" s="180"/>
      <c r="AX1837" s="180"/>
      <c r="AY1837" s="140"/>
      <c r="AZ1837" s="46"/>
    </row>
    <row r="1838" spans="22:52" x14ac:dyDescent="0.25">
      <c r="V1838" s="140"/>
      <c r="W1838" s="180"/>
      <c r="X1838" s="180"/>
      <c r="Y1838" s="180"/>
      <c r="Z1838" s="180"/>
      <c r="AA1838" s="140"/>
      <c r="AB1838" s="46"/>
      <c r="AD1838" s="140"/>
      <c r="AE1838" s="180"/>
      <c r="AF1838" s="180"/>
      <c r="AG1838" s="180"/>
      <c r="AH1838" s="180"/>
      <c r="AI1838" s="140"/>
      <c r="AJ1838" s="46"/>
      <c r="AL1838" s="140"/>
      <c r="AM1838" s="180"/>
      <c r="AN1838" s="180"/>
      <c r="AO1838" s="180"/>
      <c r="AP1838" s="180"/>
      <c r="AQ1838" s="140"/>
      <c r="AR1838" s="46"/>
      <c r="AT1838" s="140"/>
      <c r="AU1838" s="180"/>
      <c r="AV1838" s="180"/>
      <c r="AW1838" s="180"/>
      <c r="AX1838" s="180"/>
      <c r="AY1838" s="140"/>
      <c r="AZ1838" s="46"/>
    </row>
    <row r="1839" spans="22:52" x14ac:dyDescent="0.25">
      <c r="V1839" s="140"/>
      <c r="W1839" s="180"/>
      <c r="X1839" s="180"/>
      <c r="Y1839" s="180"/>
      <c r="Z1839" s="180"/>
      <c r="AA1839" s="140"/>
      <c r="AB1839" s="46"/>
      <c r="AD1839" s="140"/>
      <c r="AE1839" s="180"/>
      <c r="AF1839" s="180"/>
      <c r="AG1839" s="180"/>
      <c r="AH1839" s="180"/>
      <c r="AI1839" s="140"/>
      <c r="AJ1839" s="46"/>
      <c r="AL1839" s="140"/>
      <c r="AM1839" s="180"/>
      <c r="AN1839" s="180"/>
      <c r="AO1839" s="180"/>
      <c r="AP1839" s="180"/>
      <c r="AQ1839" s="140"/>
      <c r="AR1839" s="46"/>
      <c r="AT1839" s="140"/>
      <c r="AU1839" s="180"/>
      <c r="AV1839" s="180"/>
      <c r="AW1839" s="180"/>
      <c r="AX1839" s="180"/>
      <c r="AY1839" s="140"/>
      <c r="AZ1839" s="46"/>
    </row>
    <row r="1840" spans="22:52" x14ac:dyDescent="0.25">
      <c r="V1840" s="140"/>
      <c r="W1840" s="180"/>
      <c r="X1840" s="180"/>
      <c r="Y1840" s="180"/>
      <c r="Z1840" s="180"/>
      <c r="AA1840" s="140"/>
      <c r="AB1840" s="46"/>
      <c r="AD1840" s="140"/>
      <c r="AE1840" s="180"/>
      <c r="AF1840" s="180"/>
      <c r="AG1840" s="180"/>
      <c r="AH1840" s="180"/>
      <c r="AI1840" s="140"/>
      <c r="AJ1840" s="46"/>
      <c r="AL1840" s="140"/>
      <c r="AM1840" s="180"/>
      <c r="AN1840" s="180"/>
      <c r="AO1840" s="180"/>
      <c r="AP1840" s="180"/>
      <c r="AQ1840" s="140"/>
      <c r="AR1840" s="46"/>
      <c r="AT1840" s="140"/>
      <c r="AU1840" s="180"/>
      <c r="AV1840" s="180"/>
      <c r="AW1840" s="180"/>
      <c r="AX1840" s="180"/>
      <c r="AY1840" s="140"/>
      <c r="AZ1840" s="46"/>
    </row>
    <row r="1841" spans="22:52" x14ac:dyDescent="0.25">
      <c r="V1841" s="140"/>
      <c r="W1841" s="180"/>
      <c r="X1841" s="180"/>
      <c r="Y1841" s="180"/>
      <c r="Z1841" s="180"/>
      <c r="AA1841" s="140"/>
      <c r="AB1841" s="46"/>
      <c r="AD1841" s="140"/>
      <c r="AE1841" s="180"/>
      <c r="AF1841" s="180"/>
      <c r="AG1841" s="180"/>
      <c r="AH1841" s="180"/>
      <c r="AI1841" s="140"/>
      <c r="AJ1841" s="46"/>
      <c r="AL1841" s="140"/>
      <c r="AM1841" s="180"/>
      <c r="AN1841" s="180"/>
      <c r="AO1841" s="180"/>
      <c r="AP1841" s="180"/>
      <c r="AQ1841" s="140"/>
      <c r="AR1841" s="46"/>
      <c r="AT1841" s="140"/>
      <c r="AU1841" s="180"/>
      <c r="AV1841" s="180"/>
      <c r="AW1841" s="180"/>
      <c r="AX1841" s="180"/>
      <c r="AY1841" s="140"/>
      <c r="AZ1841" s="46"/>
    </row>
    <row r="1842" spans="22:52" x14ac:dyDescent="0.25">
      <c r="V1842" s="140"/>
      <c r="W1842" s="180"/>
      <c r="X1842" s="180"/>
      <c r="Y1842" s="180"/>
      <c r="Z1842" s="180"/>
      <c r="AA1842" s="140"/>
      <c r="AB1842" s="46"/>
      <c r="AD1842" s="140"/>
      <c r="AE1842" s="180"/>
      <c r="AF1842" s="180"/>
      <c r="AG1842" s="180"/>
      <c r="AH1842" s="180"/>
      <c r="AI1842" s="140"/>
      <c r="AJ1842" s="46"/>
      <c r="AL1842" s="140"/>
      <c r="AM1842" s="180"/>
      <c r="AN1842" s="180"/>
      <c r="AO1842" s="180"/>
      <c r="AP1842" s="180"/>
      <c r="AQ1842" s="140"/>
      <c r="AR1842" s="46"/>
      <c r="AT1842" s="140"/>
      <c r="AU1842" s="180"/>
      <c r="AV1842" s="180"/>
      <c r="AW1842" s="180"/>
      <c r="AX1842" s="180"/>
      <c r="AY1842" s="140"/>
      <c r="AZ1842" s="46"/>
    </row>
    <row r="1843" spans="22:52" x14ac:dyDescent="0.25">
      <c r="V1843" s="140"/>
      <c r="W1843" s="180"/>
      <c r="X1843" s="180"/>
      <c r="Y1843" s="180"/>
      <c r="Z1843" s="180"/>
      <c r="AA1843" s="140"/>
      <c r="AB1843" s="46"/>
      <c r="AD1843" s="140"/>
      <c r="AE1843" s="180"/>
      <c r="AF1843" s="180"/>
      <c r="AG1843" s="180"/>
      <c r="AH1843" s="180"/>
      <c r="AI1843" s="140"/>
      <c r="AJ1843" s="46"/>
      <c r="AL1843" s="140"/>
      <c r="AM1843" s="180"/>
      <c r="AN1843" s="180"/>
      <c r="AO1843" s="180"/>
      <c r="AP1843" s="180"/>
      <c r="AQ1843" s="140"/>
      <c r="AR1843" s="46"/>
      <c r="AT1843" s="140"/>
      <c r="AU1843" s="180"/>
      <c r="AV1843" s="180"/>
      <c r="AW1843" s="180"/>
      <c r="AX1843" s="180"/>
      <c r="AY1843" s="140"/>
      <c r="AZ1843" s="46"/>
    </row>
    <row r="1844" spans="22:52" x14ac:dyDescent="0.25">
      <c r="V1844" s="140"/>
      <c r="W1844" s="180"/>
      <c r="X1844" s="180"/>
      <c r="Y1844" s="180"/>
      <c r="Z1844" s="180"/>
      <c r="AA1844" s="140"/>
      <c r="AB1844" s="46"/>
      <c r="AD1844" s="140"/>
      <c r="AE1844" s="180"/>
      <c r="AF1844" s="180"/>
      <c r="AG1844" s="180"/>
      <c r="AH1844" s="180"/>
      <c r="AI1844" s="140"/>
      <c r="AJ1844" s="46"/>
      <c r="AL1844" s="140"/>
      <c r="AM1844" s="180"/>
      <c r="AN1844" s="180"/>
      <c r="AO1844" s="180"/>
      <c r="AP1844" s="180"/>
      <c r="AQ1844" s="140"/>
      <c r="AR1844" s="46"/>
      <c r="AT1844" s="140"/>
      <c r="AU1844" s="180"/>
      <c r="AV1844" s="180"/>
      <c r="AW1844" s="180"/>
      <c r="AX1844" s="180"/>
      <c r="AY1844" s="140"/>
      <c r="AZ1844" s="46"/>
    </row>
    <row r="1845" spans="22:52" x14ac:dyDescent="0.25">
      <c r="V1845" s="140"/>
      <c r="W1845" s="180"/>
      <c r="X1845" s="180"/>
      <c r="Y1845" s="180"/>
      <c r="Z1845" s="180"/>
      <c r="AA1845" s="140"/>
      <c r="AB1845" s="46"/>
      <c r="AD1845" s="140"/>
      <c r="AE1845" s="180"/>
      <c r="AF1845" s="180"/>
      <c r="AG1845" s="180"/>
      <c r="AH1845" s="180"/>
      <c r="AI1845" s="140"/>
      <c r="AJ1845" s="46"/>
      <c r="AL1845" s="140"/>
      <c r="AM1845" s="180"/>
      <c r="AN1845" s="180"/>
      <c r="AO1845" s="180"/>
      <c r="AP1845" s="180"/>
      <c r="AQ1845" s="140"/>
      <c r="AR1845" s="46"/>
      <c r="AT1845" s="140"/>
      <c r="AU1845" s="180"/>
      <c r="AV1845" s="180"/>
      <c r="AW1845" s="180"/>
      <c r="AX1845" s="180"/>
      <c r="AY1845" s="140"/>
      <c r="AZ1845" s="46"/>
    </row>
    <row r="1846" spans="22:52" x14ac:dyDescent="0.25">
      <c r="V1846" s="140"/>
      <c r="W1846" s="180"/>
      <c r="X1846" s="180"/>
      <c r="Y1846" s="180"/>
      <c r="Z1846" s="180"/>
      <c r="AA1846" s="140"/>
      <c r="AB1846" s="46"/>
      <c r="AD1846" s="140"/>
      <c r="AE1846" s="180"/>
      <c r="AF1846" s="180"/>
      <c r="AG1846" s="180"/>
      <c r="AH1846" s="180"/>
      <c r="AI1846" s="140"/>
      <c r="AJ1846" s="46"/>
      <c r="AL1846" s="140"/>
      <c r="AM1846" s="180"/>
      <c r="AN1846" s="180"/>
      <c r="AO1846" s="180"/>
      <c r="AP1846" s="180"/>
      <c r="AQ1846" s="140"/>
      <c r="AR1846" s="46"/>
      <c r="AT1846" s="140"/>
      <c r="AU1846" s="180"/>
      <c r="AV1846" s="180"/>
      <c r="AW1846" s="180"/>
      <c r="AX1846" s="180"/>
      <c r="AY1846" s="140"/>
      <c r="AZ1846" s="46"/>
    </row>
    <row r="1847" spans="22:52" x14ac:dyDescent="0.25">
      <c r="V1847" s="140"/>
      <c r="W1847" s="180"/>
      <c r="X1847" s="180"/>
      <c r="Y1847" s="180"/>
      <c r="Z1847" s="180"/>
      <c r="AA1847" s="140"/>
      <c r="AB1847" s="46"/>
      <c r="AD1847" s="140"/>
      <c r="AE1847" s="180"/>
      <c r="AF1847" s="180"/>
      <c r="AG1847" s="180"/>
      <c r="AH1847" s="180"/>
      <c r="AI1847" s="140"/>
      <c r="AJ1847" s="46"/>
      <c r="AL1847" s="140"/>
      <c r="AM1847" s="180"/>
      <c r="AN1847" s="180"/>
      <c r="AO1847" s="180"/>
      <c r="AP1847" s="180"/>
      <c r="AQ1847" s="140"/>
      <c r="AR1847" s="46"/>
      <c r="AT1847" s="140"/>
      <c r="AU1847" s="180"/>
      <c r="AV1847" s="180"/>
      <c r="AW1847" s="180"/>
      <c r="AX1847" s="180"/>
      <c r="AY1847" s="140"/>
      <c r="AZ1847" s="46"/>
    </row>
    <row r="1848" spans="22:52" x14ac:dyDescent="0.25">
      <c r="V1848" s="140"/>
      <c r="W1848" s="180"/>
      <c r="X1848" s="180"/>
      <c r="Y1848" s="180"/>
      <c r="Z1848" s="180"/>
      <c r="AA1848" s="140"/>
      <c r="AB1848" s="46"/>
      <c r="AD1848" s="140"/>
      <c r="AE1848" s="180"/>
      <c r="AF1848" s="180"/>
      <c r="AG1848" s="180"/>
      <c r="AH1848" s="180"/>
      <c r="AI1848" s="140"/>
      <c r="AJ1848" s="46"/>
      <c r="AL1848" s="140"/>
      <c r="AM1848" s="180"/>
      <c r="AN1848" s="180"/>
      <c r="AO1848" s="180"/>
      <c r="AP1848" s="180"/>
      <c r="AQ1848" s="140"/>
      <c r="AR1848" s="46"/>
      <c r="AT1848" s="140"/>
      <c r="AU1848" s="180"/>
      <c r="AV1848" s="180"/>
      <c r="AW1848" s="180"/>
      <c r="AX1848" s="180"/>
      <c r="AY1848" s="140"/>
      <c r="AZ1848" s="46"/>
    </row>
    <row r="1849" spans="22:52" x14ac:dyDescent="0.25">
      <c r="V1849" s="140"/>
      <c r="W1849" s="180"/>
      <c r="X1849" s="180"/>
      <c r="Y1849" s="180"/>
      <c r="Z1849" s="180"/>
      <c r="AA1849" s="140"/>
      <c r="AB1849" s="46"/>
      <c r="AD1849" s="140"/>
      <c r="AE1849" s="180"/>
      <c r="AF1849" s="180"/>
      <c r="AG1849" s="180"/>
      <c r="AH1849" s="180"/>
      <c r="AI1849" s="140"/>
      <c r="AJ1849" s="46"/>
      <c r="AL1849" s="140"/>
      <c r="AM1849" s="180"/>
      <c r="AN1849" s="180"/>
      <c r="AO1849" s="180"/>
      <c r="AP1849" s="180"/>
      <c r="AQ1849" s="140"/>
      <c r="AR1849" s="46"/>
      <c r="AT1849" s="140"/>
      <c r="AU1849" s="180"/>
      <c r="AV1849" s="180"/>
      <c r="AW1849" s="180"/>
      <c r="AX1849" s="180"/>
      <c r="AY1849" s="140"/>
      <c r="AZ1849" s="46"/>
    </row>
    <row r="1850" spans="22:52" x14ac:dyDescent="0.25">
      <c r="V1850" s="140"/>
      <c r="W1850" s="180"/>
      <c r="X1850" s="180"/>
      <c r="Y1850" s="180"/>
      <c r="Z1850" s="180"/>
      <c r="AA1850" s="140"/>
      <c r="AB1850" s="46"/>
      <c r="AD1850" s="140"/>
      <c r="AE1850" s="180"/>
      <c r="AF1850" s="180"/>
      <c r="AG1850" s="180"/>
      <c r="AH1850" s="180"/>
      <c r="AI1850" s="140"/>
      <c r="AJ1850" s="46"/>
      <c r="AL1850" s="140"/>
      <c r="AM1850" s="180"/>
      <c r="AN1850" s="180"/>
      <c r="AO1850" s="180"/>
      <c r="AP1850" s="180"/>
      <c r="AQ1850" s="140"/>
      <c r="AR1850" s="46"/>
      <c r="AT1850" s="140"/>
      <c r="AU1850" s="180"/>
      <c r="AV1850" s="180"/>
      <c r="AW1850" s="180"/>
      <c r="AX1850" s="180"/>
      <c r="AY1850" s="140"/>
      <c r="AZ1850" s="46"/>
    </row>
    <row r="1851" spans="22:52" x14ac:dyDescent="0.25">
      <c r="V1851" s="140"/>
      <c r="W1851" s="180"/>
      <c r="X1851" s="180"/>
      <c r="Y1851" s="180"/>
      <c r="Z1851" s="180"/>
      <c r="AA1851" s="140"/>
      <c r="AB1851" s="46"/>
      <c r="AD1851" s="140"/>
      <c r="AE1851" s="180"/>
      <c r="AF1851" s="180"/>
      <c r="AG1851" s="180"/>
      <c r="AH1851" s="180"/>
      <c r="AI1851" s="140"/>
      <c r="AJ1851" s="46"/>
      <c r="AL1851" s="140"/>
      <c r="AM1851" s="180"/>
      <c r="AN1851" s="180"/>
      <c r="AO1851" s="180"/>
      <c r="AP1851" s="180"/>
      <c r="AQ1851" s="140"/>
      <c r="AR1851" s="46"/>
      <c r="AT1851" s="140"/>
      <c r="AU1851" s="180"/>
      <c r="AV1851" s="180"/>
      <c r="AW1851" s="180"/>
      <c r="AX1851" s="180"/>
      <c r="AY1851" s="140"/>
      <c r="AZ1851" s="46"/>
    </row>
    <row r="1852" spans="22:52" x14ac:dyDescent="0.25">
      <c r="V1852" s="140"/>
      <c r="W1852" s="180"/>
      <c r="X1852" s="180"/>
      <c r="Y1852" s="180"/>
      <c r="Z1852" s="180"/>
      <c r="AA1852" s="140"/>
      <c r="AB1852" s="46"/>
      <c r="AD1852" s="140"/>
      <c r="AE1852" s="180"/>
      <c r="AF1852" s="180"/>
      <c r="AG1852" s="180"/>
      <c r="AH1852" s="180"/>
      <c r="AI1852" s="140"/>
      <c r="AJ1852" s="46"/>
      <c r="AL1852" s="140"/>
      <c r="AM1852" s="180"/>
      <c r="AN1852" s="180"/>
      <c r="AO1852" s="180"/>
      <c r="AP1852" s="180"/>
      <c r="AQ1852" s="140"/>
      <c r="AR1852" s="46"/>
      <c r="AT1852" s="140"/>
      <c r="AU1852" s="180"/>
      <c r="AV1852" s="180"/>
      <c r="AW1852" s="180"/>
      <c r="AX1852" s="180"/>
      <c r="AY1852" s="140"/>
      <c r="AZ1852" s="46"/>
    </row>
    <row r="1853" spans="22:52" x14ac:dyDescent="0.25">
      <c r="V1853" s="140"/>
      <c r="W1853" s="180"/>
      <c r="X1853" s="180"/>
      <c r="Y1853" s="180"/>
      <c r="Z1853" s="180"/>
      <c r="AA1853" s="140"/>
      <c r="AB1853" s="46"/>
      <c r="AD1853" s="140"/>
      <c r="AE1853" s="180"/>
      <c r="AF1853" s="180"/>
      <c r="AG1853" s="180"/>
      <c r="AH1853" s="180"/>
      <c r="AI1853" s="140"/>
      <c r="AJ1853" s="46"/>
      <c r="AL1853" s="140"/>
      <c r="AM1853" s="180"/>
      <c r="AN1853" s="180"/>
      <c r="AO1853" s="180"/>
      <c r="AP1853" s="180"/>
      <c r="AQ1853" s="140"/>
      <c r="AR1853" s="46"/>
      <c r="AT1853" s="140"/>
      <c r="AU1853" s="180"/>
      <c r="AV1853" s="180"/>
      <c r="AW1853" s="180"/>
      <c r="AX1853" s="180"/>
      <c r="AY1853" s="140"/>
      <c r="AZ1853" s="46"/>
    </row>
    <row r="1854" spans="22:52" x14ac:dyDescent="0.25">
      <c r="V1854" s="140"/>
      <c r="W1854" s="180"/>
      <c r="X1854" s="180"/>
      <c r="Y1854" s="180"/>
      <c r="Z1854" s="180"/>
      <c r="AA1854" s="140"/>
      <c r="AB1854" s="46"/>
      <c r="AD1854" s="140"/>
      <c r="AE1854" s="180"/>
      <c r="AF1854" s="180"/>
      <c r="AG1854" s="180"/>
      <c r="AH1854" s="180"/>
      <c r="AI1854" s="140"/>
      <c r="AJ1854" s="46"/>
      <c r="AL1854" s="140"/>
      <c r="AM1854" s="180"/>
      <c r="AN1854" s="180"/>
      <c r="AO1854" s="180"/>
      <c r="AP1854" s="180"/>
      <c r="AQ1854" s="140"/>
      <c r="AR1854" s="46"/>
      <c r="AT1854" s="140"/>
      <c r="AU1854" s="180"/>
      <c r="AV1854" s="180"/>
      <c r="AW1854" s="180"/>
      <c r="AX1854" s="180"/>
      <c r="AY1854" s="140"/>
      <c r="AZ1854" s="46"/>
    </row>
    <row r="1855" spans="22:52" x14ac:dyDescent="0.25">
      <c r="V1855" s="140"/>
      <c r="W1855" s="180"/>
      <c r="X1855" s="180"/>
      <c r="Y1855" s="180"/>
      <c r="Z1855" s="180"/>
      <c r="AA1855" s="140"/>
      <c r="AB1855" s="46"/>
      <c r="AD1855" s="140"/>
      <c r="AE1855" s="180"/>
      <c r="AF1855" s="180"/>
      <c r="AG1855" s="180"/>
      <c r="AH1855" s="180"/>
      <c r="AI1855" s="140"/>
      <c r="AJ1855" s="46"/>
      <c r="AL1855" s="140"/>
      <c r="AM1855" s="180"/>
      <c r="AN1855" s="180"/>
      <c r="AO1855" s="180"/>
      <c r="AP1855" s="180"/>
      <c r="AQ1855" s="140"/>
      <c r="AR1855" s="46"/>
      <c r="AT1855" s="140"/>
      <c r="AU1855" s="180"/>
      <c r="AV1855" s="180"/>
      <c r="AW1855" s="180"/>
      <c r="AX1855" s="180"/>
      <c r="AY1855" s="140"/>
      <c r="AZ1855" s="46"/>
    </row>
    <row r="1856" spans="22:52" x14ac:dyDescent="0.25">
      <c r="V1856" s="140"/>
      <c r="W1856" s="180"/>
      <c r="X1856" s="180"/>
      <c r="Y1856" s="180"/>
      <c r="Z1856" s="180"/>
      <c r="AA1856" s="140"/>
      <c r="AB1856" s="46"/>
      <c r="AD1856" s="140"/>
      <c r="AE1856" s="180"/>
      <c r="AF1856" s="180"/>
      <c r="AG1856" s="180"/>
      <c r="AH1856" s="180"/>
      <c r="AI1856" s="140"/>
      <c r="AJ1856" s="46"/>
      <c r="AL1856" s="140"/>
      <c r="AM1856" s="180"/>
      <c r="AN1856" s="180"/>
      <c r="AO1856" s="180"/>
      <c r="AP1856" s="180"/>
      <c r="AQ1856" s="140"/>
      <c r="AR1856" s="46"/>
      <c r="AT1856" s="140"/>
      <c r="AU1856" s="180"/>
      <c r="AV1856" s="180"/>
      <c r="AW1856" s="180"/>
      <c r="AX1856" s="180"/>
      <c r="AY1856" s="140"/>
      <c r="AZ1856" s="46"/>
    </row>
    <row r="1857" spans="22:52" x14ac:dyDescent="0.25">
      <c r="V1857" s="140"/>
      <c r="W1857" s="180"/>
      <c r="X1857" s="180"/>
      <c r="Y1857" s="180"/>
      <c r="Z1857" s="180"/>
      <c r="AA1857" s="140"/>
      <c r="AB1857" s="46"/>
      <c r="AD1857" s="140"/>
      <c r="AE1857" s="180"/>
      <c r="AF1857" s="180"/>
      <c r="AG1857" s="180"/>
      <c r="AH1857" s="180"/>
      <c r="AI1857" s="140"/>
      <c r="AJ1857" s="46"/>
      <c r="AL1857" s="140"/>
      <c r="AM1857" s="180"/>
      <c r="AN1857" s="180"/>
      <c r="AO1857" s="180"/>
      <c r="AP1857" s="180"/>
      <c r="AQ1857" s="140"/>
      <c r="AR1857" s="46"/>
      <c r="AT1857" s="140"/>
      <c r="AU1857" s="180"/>
      <c r="AV1857" s="180"/>
      <c r="AW1857" s="180"/>
      <c r="AX1857" s="180"/>
      <c r="AY1857" s="140"/>
      <c r="AZ1857" s="46"/>
    </row>
    <row r="1858" spans="22:52" x14ac:dyDescent="0.25">
      <c r="V1858" s="140"/>
      <c r="W1858" s="180"/>
      <c r="X1858" s="180"/>
      <c r="Y1858" s="180"/>
      <c r="Z1858" s="180"/>
      <c r="AA1858" s="140"/>
      <c r="AB1858" s="46"/>
      <c r="AD1858" s="140"/>
      <c r="AE1858" s="180"/>
      <c r="AF1858" s="180"/>
      <c r="AG1858" s="180"/>
      <c r="AH1858" s="180"/>
      <c r="AI1858" s="140"/>
      <c r="AJ1858" s="46"/>
      <c r="AL1858" s="140"/>
      <c r="AM1858" s="180"/>
      <c r="AN1858" s="180"/>
      <c r="AO1858" s="180"/>
      <c r="AP1858" s="180"/>
      <c r="AQ1858" s="140"/>
      <c r="AR1858" s="46"/>
      <c r="AT1858" s="140"/>
      <c r="AU1858" s="180"/>
      <c r="AV1858" s="180"/>
      <c r="AW1858" s="180"/>
      <c r="AX1858" s="180"/>
      <c r="AY1858" s="140"/>
      <c r="AZ1858" s="46"/>
    </row>
    <row r="1859" spans="22:52" x14ac:dyDescent="0.25">
      <c r="V1859" s="140"/>
      <c r="W1859" s="180"/>
      <c r="X1859" s="180"/>
      <c r="Y1859" s="180"/>
      <c r="Z1859" s="180"/>
      <c r="AA1859" s="140"/>
      <c r="AB1859" s="46"/>
      <c r="AD1859" s="140"/>
      <c r="AE1859" s="180"/>
      <c r="AF1859" s="180"/>
      <c r="AG1859" s="180"/>
      <c r="AH1859" s="180"/>
      <c r="AI1859" s="140"/>
      <c r="AJ1859" s="46"/>
      <c r="AL1859" s="140"/>
      <c r="AM1859" s="180"/>
      <c r="AN1859" s="180"/>
      <c r="AO1859" s="180"/>
      <c r="AP1859" s="180"/>
      <c r="AQ1859" s="140"/>
      <c r="AR1859" s="46"/>
      <c r="AT1859" s="140"/>
      <c r="AU1859" s="180"/>
      <c r="AV1859" s="180"/>
      <c r="AW1859" s="180"/>
      <c r="AX1859" s="180"/>
      <c r="AY1859" s="140"/>
      <c r="AZ1859" s="46"/>
    </row>
    <row r="1860" spans="22:52" x14ac:dyDescent="0.25">
      <c r="V1860" s="140"/>
      <c r="W1860" s="180"/>
      <c r="X1860" s="180"/>
      <c r="Y1860" s="180"/>
      <c r="Z1860" s="180"/>
      <c r="AA1860" s="140"/>
      <c r="AB1860" s="46"/>
      <c r="AD1860" s="140"/>
      <c r="AE1860" s="180"/>
      <c r="AF1860" s="180"/>
      <c r="AG1860" s="180"/>
      <c r="AH1860" s="180"/>
      <c r="AI1860" s="140"/>
      <c r="AJ1860" s="46"/>
      <c r="AL1860" s="140"/>
      <c r="AM1860" s="180"/>
      <c r="AN1860" s="180"/>
      <c r="AO1860" s="180"/>
      <c r="AP1860" s="180"/>
      <c r="AQ1860" s="140"/>
      <c r="AR1860" s="46"/>
      <c r="AT1860" s="140"/>
      <c r="AU1860" s="180"/>
      <c r="AV1860" s="180"/>
      <c r="AW1860" s="180"/>
      <c r="AX1860" s="180"/>
      <c r="AY1860" s="140"/>
      <c r="AZ1860" s="46"/>
    </row>
    <row r="1861" spans="22:52" x14ac:dyDescent="0.25">
      <c r="V1861" s="140"/>
      <c r="W1861" s="180"/>
      <c r="X1861" s="180"/>
      <c r="Y1861" s="180"/>
      <c r="Z1861" s="180"/>
      <c r="AA1861" s="140"/>
      <c r="AB1861" s="46"/>
      <c r="AD1861" s="140"/>
      <c r="AE1861" s="180"/>
      <c r="AF1861" s="180"/>
      <c r="AG1861" s="180"/>
      <c r="AH1861" s="180"/>
      <c r="AI1861" s="140"/>
      <c r="AJ1861" s="46"/>
      <c r="AL1861" s="140"/>
      <c r="AM1861" s="180"/>
      <c r="AN1861" s="180"/>
      <c r="AO1861" s="180"/>
      <c r="AP1861" s="180"/>
      <c r="AQ1861" s="140"/>
      <c r="AR1861" s="46"/>
      <c r="AT1861" s="140"/>
      <c r="AU1861" s="180"/>
      <c r="AV1861" s="180"/>
      <c r="AW1861" s="180"/>
      <c r="AX1861" s="180"/>
      <c r="AY1861" s="140"/>
      <c r="AZ1861" s="46"/>
    </row>
    <row r="1862" spans="22:52" x14ac:dyDescent="0.25">
      <c r="V1862" s="140"/>
      <c r="W1862" s="180"/>
      <c r="X1862" s="180"/>
      <c r="Y1862" s="180"/>
      <c r="Z1862" s="180"/>
      <c r="AA1862" s="140"/>
      <c r="AB1862" s="46"/>
      <c r="AD1862" s="140"/>
      <c r="AE1862" s="180"/>
      <c r="AF1862" s="180"/>
      <c r="AG1862" s="180"/>
      <c r="AH1862" s="180"/>
      <c r="AI1862" s="140"/>
      <c r="AJ1862" s="46"/>
      <c r="AL1862" s="140"/>
      <c r="AM1862" s="180"/>
      <c r="AN1862" s="180"/>
      <c r="AO1862" s="180"/>
      <c r="AP1862" s="180"/>
      <c r="AQ1862" s="140"/>
      <c r="AR1862" s="46"/>
      <c r="AT1862" s="140"/>
      <c r="AU1862" s="180"/>
      <c r="AV1862" s="180"/>
      <c r="AW1862" s="180"/>
      <c r="AX1862" s="180"/>
      <c r="AY1862" s="140"/>
      <c r="AZ1862" s="46"/>
    </row>
    <row r="1863" spans="22:52" x14ac:dyDescent="0.25">
      <c r="V1863" s="140"/>
      <c r="W1863" s="180"/>
      <c r="X1863" s="180"/>
      <c r="Y1863" s="180"/>
      <c r="Z1863" s="180"/>
      <c r="AA1863" s="140"/>
      <c r="AB1863" s="46"/>
      <c r="AD1863" s="140"/>
      <c r="AE1863" s="180"/>
      <c r="AF1863" s="180"/>
      <c r="AG1863" s="180"/>
      <c r="AH1863" s="180"/>
      <c r="AI1863" s="140"/>
      <c r="AJ1863" s="46"/>
      <c r="AL1863" s="140"/>
      <c r="AM1863" s="180"/>
      <c r="AN1863" s="180"/>
      <c r="AO1863" s="180"/>
      <c r="AP1863" s="180"/>
      <c r="AQ1863" s="140"/>
      <c r="AR1863" s="46"/>
      <c r="AT1863" s="140"/>
      <c r="AU1863" s="180"/>
      <c r="AV1863" s="180"/>
      <c r="AW1863" s="180"/>
      <c r="AX1863" s="180"/>
      <c r="AY1863" s="140"/>
      <c r="AZ1863" s="46"/>
    </row>
    <row r="1864" spans="22:52" x14ac:dyDescent="0.25">
      <c r="V1864" s="140"/>
      <c r="W1864" s="180"/>
      <c r="X1864" s="180"/>
      <c r="Y1864" s="180"/>
      <c r="Z1864" s="180"/>
      <c r="AA1864" s="140"/>
      <c r="AB1864" s="46"/>
      <c r="AD1864" s="140"/>
      <c r="AE1864" s="180"/>
      <c r="AF1864" s="180"/>
      <c r="AG1864" s="180"/>
      <c r="AH1864" s="180"/>
      <c r="AI1864" s="140"/>
      <c r="AJ1864" s="46"/>
      <c r="AL1864" s="140"/>
      <c r="AM1864" s="180"/>
      <c r="AN1864" s="180"/>
      <c r="AO1864" s="180"/>
      <c r="AP1864" s="180"/>
      <c r="AQ1864" s="140"/>
      <c r="AR1864" s="46"/>
      <c r="AT1864" s="140"/>
      <c r="AU1864" s="180"/>
      <c r="AV1864" s="180"/>
      <c r="AW1864" s="180"/>
      <c r="AX1864" s="180"/>
      <c r="AY1864" s="140"/>
      <c r="AZ1864" s="46"/>
    </row>
    <row r="1865" spans="22:52" x14ac:dyDescent="0.25">
      <c r="V1865" s="140"/>
      <c r="W1865" s="180"/>
      <c r="X1865" s="180"/>
      <c r="Y1865" s="180"/>
      <c r="Z1865" s="180"/>
      <c r="AA1865" s="140"/>
      <c r="AB1865" s="46"/>
      <c r="AD1865" s="140"/>
      <c r="AE1865" s="180"/>
      <c r="AF1865" s="180"/>
      <c r="AG1865" s="180"/>
      <c r="AH1865" s="180"/>
      <c r="AI1865" s="140"/>
      <c r="AJ1865" s="46"/>
      <c r="AL1865" s="140"/>
      <c r="AM1865" s="180"/>
      <c r="AN1865" s="180"/>
      <c r="AO1865" s="180"/>
      <c r="AP1865" s="180"/>
      <c r="AQ1865" s="140"/>
      <c r="AR1865" s="46"/>
      <c r="AT1865" s="140"/>
      <c r="AU1865" s="180"/>
      <c r="AV1865" s="180"/>
      <c r="AW1865" s="180"/>
      <c r="AX1865" s="180"/>
      <c r="AY1865" s="140"/>
      <c r="AZ1865" s="46"/>
    </row>
    <row r="1866" spans="22:52" x14ac:dyDescent="0.25">
      <c r="V1866" s="140"/>
      <c r="W1866" s="180"/>
      <c r="X1866" s="180"/>
      <c r="Y1866" s="180"/>
      <c r="Z1866" s="180"/>
      <c r="AA1866" s="140"/>
      <c r="AB1866" s="46"/>
      <c r="AD1866" s="140"/>
      <c r="AE1866" s="180"/>
      <c r="AF1866" s="180"/>
      <c r="AG1866" s="180"/>
      <c r="AH1866" s="180"/>
      <c r="AI1866" s="140"/>
      <c r="AJ1866" s="46"/>
      <c r="AL1866" s="140"/>
      <c r="AM1866" s="180"/>
      <c r="AN1866" s="180"/>
      <c r="AO1866" s="180"/>
      <c r="AP1866" s="180"/>
      <c r="AQ1866" s="140"/>
      <c r="AR1866" s="46"/>
      <c r="AT1866" s="140"/>
      <c r="AU1866" s="180"/>
      <c r="AV1866" s="180"/>
      <c r="AW1866" s="180"/>
      <c r="AX1866" s="180"/>
      <c r="AY1866" s="140"/>
      <c r="AZ1866" s="46"/>
    </row>
    <row r="1867" spans="22:52" x14ac:dyDescent="0.25">
      <c r="V1867" s="140"/>
      <c r="W1867" s="180"/>
      <c r="X1867" s="180"/>
      <c r="Y1867" s="180"/>
      <c r="Z1867" s="180"/>
      <c r="AA1867" s="140"/>
      <c r="AB1867" s="46"/>
      <c r="AD1867" s="140"/>
      <c r="AE1867" s="180"/>
      <c r="AF1867" s="180"/>
      <c r="AG1867" s="180"/>
      <c r="AH1867" s="180"/>
      <c r="AI1867" s="140"/>
      <c r="AJ1867" s="46"/>
      <c r="AL1867" s="140"/>
      <c r="AM1867" s="180"/>
      <c r="AN1867" s="180"/>
      <c r="AO1867" s="180"/>
      <c r="AP1867" s="180"/>
      <c r="AQ1867" s="140"/>
      <c r="AR1867" s="46"/>
      <c r="AT1867" s="140"/>
      <c r="AU1867" s="180"/>
      <c r="AV1867" s="180"/>
      <c r="AW1867" s="180"/>
      <c r="AX1867" s="180"/>
      <c r="AY1867" s="140"/>
      <c r="AZ1867" s="46"/>
    </row>
    <row r="1868" spans="22:52" x14ac:dyDescent="0.25">
      <c r="V1868" s="140"/>
      <c r="W1868" s="180"/>
      <c r="X1868" s="180"/>
      <c r="Y1868" s="180"/>
      <c r="Z1868" s="180"/>
      <c r="AA1868" s="140"/>
      <c r="AB1868" s="46"/>
      <c r="AD1868" s="140"/>
      <c r="AE1868" s="180"/>
      <c r="AF1868" s="180"/>
      <c r="AG1868" s="180"/>
      <c r="AH1868" s="180"/>
      <c r="AI1868" s="140"/>
      <c r="AJ1868" s="46"/>
      <c r="AL1868" s="140"/>
      <c r="AM1868" s="180"/>
      <c r="AN1868" s="180"/>
      <c r="AO1868" s="180"/>
      <c r="AP1868" s="180"/>
      <c r="AQ1868" s="140"/>
      <c r="AR1868" s="46"/>
      <c r="AT1868" s="140"/>
      <c r="AU1868" s="180"/>
      <c r="AV1868" s="180"/>
      <c r="AW1868" s="180"/>
      <c r="AX1868" s="180"/>
      <c r="AY1868" s="140"/>
      <c r="AZ1868" s="46"/>
    </row>
    <row r="1869" spans="22:52" x14ac:dyDescent="0.25">
      <c r="V1869" s="140"/>
      <c r="W1869" s="180"/>
      <c r="X1869" s="180"/>
      <c r="Y1869" s="180"/>
      <c r="Z1869" s="180"/>
      <c r="AA1869" s="140"/>
      <c r="AB1869" s="46"/>
      <c r="AD1869" s="140"/>
      <c r="AE1869" s="180"/>
      <c r="AF1869" s="180"/>
      <c r="AG1869" s="180"/>
      <c r="AH1869" s="180"/>
      <c r="AI1869" s="140"/>
      <c r="AJ1869" s="46"/>
      <c r="AL1869" s="140"/>
      <c r="AM1869" s="180"/>
      <c r="AN1869" s="180"/>
      <c r="AO1869" s="180"/>
      <c r="AP1869" s="180"/>
      <c r="AQ1869" s="140"/>
      <c r="AR1869" s="46"/>
      <c r="AT1869" s="140"/>
      <c r="AU1869" s="180"/>
      <c r="AV1869" s="180"/>
      <c r="AW1869" s="180"/>
      <c r="AX1869" s="180"/>
      <c r="AY1869" s="140"/>
      <c r="AZ1869" s="46"/>
    </row>
    <row r="1870" spans="22:52" x14ac:dyDescent="0.25">
      <c r="V1870" s="140"/>
      <c r="W1870" s="180"/>
      <c r="X1870" s="180"/>
      <c r="Y1870" s="180"/>
      <c r="Z1870" s="180"/>
      <c r="AA1870" s="140"/>
      <c r="AB1870" s="46"/>
      <c r="AD1870" s="140"/>
      <c r="AE1870" s="180"/>
      <c r="AF1870" s="180"/>
      <c r="AG1870" s="180"/>
      <c r="AH1870" s="180"/>
      <c r="AI1870" s="140"/>
      <c r="AJ1870" s="46"/>
      <c r="AL1870" s="140"/>
      <c r="AM1870" s="180"/>
      <c r="AN1870" s="180"/>
      <c r="AO1870" s="180"/>
      <c r="AP1870" s="180"/>
      <c r="AQ1870" s="140"/>
      <c r="AR1870" s="46"/>
      <c r="AT1870" s="140"/>
      <c r="AU1870" s="180"/>
      <c r="AV1870" s="180"/>
      <c r="AW1870" s="180"/>
      <c r="AX1870" s="180"/>
      <c r="AY1870" s="140"/>
      <c r="AZ1870" s="46"/>
    </row>
    <row r="1871" spans="22:52" x14ac:dyDescent="0.25">
      <c r="V1871" s="140"/>
      <c r="W1871" s="180"/>
      <c r="X1871" s="180"/>
      <c r="Y1871" s="180"/>
      <c r="Z1871" s="180"/>
      <c r="AA1871" s="140"/>
      <c r="AB1871" s="46"/>
      <c r="AD1871" s="140"/>
      <c r="AE1871" s="180"/>
      <c r="AF1871" s="180"/>
      <c r="AG1871" s="180"/>
      <c r="AH1871" s="180"/>
      <c r="AI1871" s="140"/>
      <c r="AJ1871" s="46"/>
      <c r="AL1871" s="140"/>
      <c r="AM1871" s="180"/>
      <c r="AN1871" s="180"/>
      <c r="AO1871" s="180"/>
      <c r="AP1871" s="180"/>
      <c r="AQ1871" s="140"/>
      <c r="AR1871" s="46"/>
      <c r="AT1871" s="140"/>
      <c r="AU1871" s="180"/>
      <c r="AV1871" s="180"/>
      <c r="AW1871" s="180"/>
      <c r="AX1871" s="180"/>
      <c r="AY1871" s="140"/>
      <c r="AZ1871" s="46"/>
    </row>
    <row r="1872" spans="22:52" x14ac:dyDescent="0.25">
      <c r="V1872" s="140"/>
      <c r="W1872" s="180"/>
      <c r="X1872" s="180"/>
      <c r="Y1872" s="180"/>
      <c r="Z1872" s="180"/>
      <c r="AA1872" s="140"/>
      <c r="AB1872" s="46"/>
      <c r="AD1872" s="140"/>
      <c r="AE1872" s="180"/>
      <c r="AF1872" s="180"/>
      <c r="AG1872" s="180"/>
      <c r="AH1872" s="180"/>
      <c r="AI1872" s="140"/>
      <c r="AJ1872" s="46"/>
      <c r="AL1872" s="140"/>
      <c r="AM1872" s="180"/>
      <c r="AN1872" s="180"/>
      <c r="AO1872" s="180"/>
      <c r="AP1872" s="180"/>
      <c r="AQ1872" s="140"/>
      <c r="AR1872" s="46"/>
      <c r="AT1872" s="140"/>
      <c r="AU1872" s="180"/>
      <c r="AV1872" s="180"/>
      <c r="AW1872" s="180"/>
      <c r="AX1872" s="180"/>
      <c r="AY1872" s="140"/>
      <c r="AZ1872" s="46"/>
    </row>
    <row r="1873" spans="22:52" x14ac:dyDescent="0.25">
      <c r="V1873" s="140"/>
      <c r="W1873" s="180"/>
      <c r="X1873" s="180"/>
      <c r="Y1873" s="180"/>
      <c r="Z1873" s="180"/>
      <c r="AA1873" s="140"/>
      <c r="AB1873" s="46"/>
      <c r="AD1873" s="140"/>
      <c r="AE1873" s="180"/>
      <c r="AF1873" s="180"/>
      <c r="AG1873" s="180"/>
      <c r="AH1873" s="180"/>
      <c r="AI1873" s="140"/>
      <c r="AJ1873" s="46"/>
      <c r="AL1873" s="140"/>
      <c r="AM1873" s="180"/>
      <c r="AN1873" s="180"/>
      <c r="AO1873" s="180"/>
      <c r="AP1873" s="180"/>
      <c r="AQ1873" s="140"/>
      <c r="AR1873" s="46"/>
      <c r="AT1873" s="140"/>
      <c r="AU1873" s="180"/>
      <c r="AV1873" s="180"/>
      <c r="AW1873" s="180"/>
      <c r="AX1873" s="180"/>
      <c r="AY1873" s="140"/>
      <c r="AZ1873" s="46"/>
    </row>
    <row r="1874" spans="22:52" x14ac:dyDescent="0.25">
      <c r="V1874" s="140"/>
      <c r="W1874" s="180"/>
      <c r="X1874" s="180"/>
      <c r="Y1874" s="180"/>
      <c r="Z1874" s="180"/>
      <c r="AA1874" s="140"/>
      <c r="AB1874" s="46"/>
      <c r="AD1874" s="140"/>
      <c r="AE1874" s="180"/>
      <c r="AF1874" s="180"/>
      <c r="AG1874" s="180"/>
      <c r="AH1874" s="180"/>
      <c r="AI1874" s="140"/>
      <c r="AJ1874" s="46"/>
      <c r="AL1874" s="140"/>
      <c r="AM1874" s="180"/>
      <c r="AN1874" s="180"/>
      <c r="AO1874" s="180"/>
      <c r="AP1874" s="180"/>
      <c r="AQ1874" s="140"/>
      <c r="AR1874" s="46"/>
      <c r="AT1874" s="140"/>
      <c r="AU1874" s="180"/>
      <c r="AV1874" s="180"/>
      <c r="AW1874" s="180"/>
      <c r="AX1874" s="180"/>
      <c r="AY1874" s="140"/>
      <c r="AZ1874" s="46"/>
    </row>
    <row r="1875" spans="22:52" x14ac:dyDescent="0.25">
      <c r="V1875" s="140"/>
      <c r="W1875" s="180"/>
      <c r="X1875" s="180"/>
      <c r="Y1875" s="180"/>
      <c r="Z1875" s="180"/>
      <c r="AA1875" s="140"/>
      <c r="AB1875" s="46"/>
      <c r="AD1875" s="140"/>
      <c r="AE1875" s="180"/>
      <c r="AF1875" s="180"/>
      <c r="AG1875" s="180"/>
      <c r="AH1875" s="180"/>
      <c r="AI1875" s="140"/>
      <c r="AJ1875" s="46"/>
      <c r="AL1875" s="140"/>
      <c r="AM1875" s="180"/>
      <c r="AN1875" s="180"/>
      <c r="AO1875" s="180"/>
      <c r="AP1875" s="180"/>
      <c r="AQ1875" s="140"/>
      <c r="AR1875" s="46"/>
      <c r="AT1875" s="140"/>
      <c r="AU1875" s="180"/>
      <c r="AV1875" s="180"/>
      <c r="AW1875" s="180"/>
      <c r="AX1875" s="180"/>
      <c r="AY1875" s="140"/>
      <c r="AZ1875" s="46"/>
    </row>
    <row r="1876" spans="22:52" x14ac:dyDescent="0.25">
      <c r="V1876" s="140"/>
      <c r="W1876" s="180"/>
      <c r="X1876" s="180"/>
      <c r="Y1876" s="180"/>
      <c r="Z1876" s="180"/>
      <c r="AA1876" s="140"/>
      <c r="AB1876" s="46"/>
      <c r="AD1876" s="140"/>
      <c r="AE1876" s="180"/>
      <c r="AF1876" s="180"/>
      <c r="AG1876" s="180"/>
      <c r="AH1876" s="180"/>
      <c r="AI1876" s="140"/>
      <c r="AJ1876" s="46"/>
      <c r="AL1876" s="140"/>
      <c r="AM1876" s="180"/>
      <c r="AN1876" s="180"/>
      <c r="AO1876" s="180"/>
      <c r="AP1876" s="180"/>
      <c r="AQ1876" s="140"/>
      <c r="AR1876" s="46"/>
      <c r="AT1876" s="140"/>
      <c r="AU1876" s="180"/>
      <c r="AV1876" s="180"/>
      <c r="AW1876" s="180"/>
      <c r="AX1876" s="180"/>
      <c r="AY1876" s="140"/>
      <c r="AZ1876" s="46"/>
    </row>
    <row r="1877" spans="22:52" x14ac:dyDescent="0.25">
      <c r="V1877" s="140"/>
      <c r="W1877" s="180"/>
      <c r="X1877" s="180"/>
      <c r="Y1877" s="180"/>
      <c r="Z1877" s="180"/>
      <c r="AA1877" s="140"/>
      <c r="AB1877" s="46"/>
      <c r="AD1877" s="140"/>
      <c r="AE1877" s="180"/>
      <c r="AF1877" s="180"/>
      <c r="AG1877" s="180"/>
      <c r="AH1877" s="180"/>
      <c r="AI1877" s="140"/>
      <c r="AJ1877" s="46"/>
      <c r="AL1877" s="140"/>
      <c r="AM1877" s="180"/>
      <c r="AN1877" s="180"/>
      <c r="AO1877" s="180"/>
      <c r="AP1877" s="180"/>
      <c r="AQ1877" s="140"/>
      <c r="AR1877" s="46"/>
      <c r="AT1877" s="140"/>
      <c r="AU1877" s="180"/>
      <c r="AV1877" s="180"/>
      <c r="AW1877" s="180"/>
      <c r="AX1877" s="180"/>
      <c r="AY1877" s="140"/>
      <c r="AZ1877" s="46"/>
    </row>
    <row r="1878" spans="22:52" x14ac:dyDescent="0.25">
      <c r="V1878" s="140"/>
      <c r="W1878" s="180"/>
      <c r="X1878" s="180"/>
      <c r="Y1878" s="180"/>
      <c r="Z1878" s="180"/>
      <c r="AA1878" s="140"/>
      <c r="AB1878" s="46"/>
      <c r="AD1878" s="140"/>
      <c r="AE1878" s="180"/>
      <c r="AF1878" s="180"/>
      <c r="AG1878" s="180"/>
      <c r="AH1878" s="180"/>
      <c r="AI1878" s="140"/>
      <c r="AJ1878" s="46"/>
      <c r="AL1878" s="140"/>
      <c r="AM1878" s="180"/>
      <c r="AN1878" s="180"/>
      <c r="AO1878" s="180"/>
      <c r="AP1878" s="180"/>
      <c r="AQ1878" s="140"/>
      <c r="AR1878" s="46"/>
      <c r="AT1878" s="140"/>
      <c r="AU1878" s="180"/>
      <c r="AV1878" s="180"/>
      <c r="AW1878" s="180"/>
      <c r="AX1878" s="180"/>
      <c r="AY1878" s="140"/>
      <c r="AZ1878" s="46"/>
    </row>
    <row r="1879" spans="22:52" x14ac:dyDescent="0.25">
      <c r="V1879" s="140"/>
      <c r="W1879" s="180"/>
      <c r="X1879" s="180"/>
      <c r="Y1879" s="180"/>
      <c r="Z1879" s="180"/>
      <c r="AA1879" s="140"/>
      <c r="AB1879" s="46"/>
      <c r="AD1879" s="140"/>
      <c r="AE1879" s="180"/>
      <c r="AF1879" s="180"/>
      <c r="AG1879" s="180"/>
      <c r="AH1879" s="180"/>
      <c r="AI1879" s="140"/>
      <c r="AJ1879" s="46"/>
      <c r="AL1879" s="140"/>
      <c r="AM1879" s="180"/>
      <c r="AN1879" s="180"/>
      <c r="AO1879" s="180"/>
      <c r="AP1879" s="180"/>
      <c r="AQ1879" s="140"/>
      <c r="AR1879" s="46"/>
      <c r="AT1879" s="140"/>
      <c r="AU1879" s="180"/>
      <c r="AV1879" s="180"/>
      <c r="AW1879" s="180"/>
      <c r="AX1879" s="180"/>
      <c r="AY1879" s="140"/>
      <c r="AZ1879" s="46"/>
    </row>
    <row r="1880" spans="22:52" x14ac:dyDescent="0.25">
      <c r="V1880" s="140"/>
      <c r="W1880" s="180"/>
      <c r="X1880" s="180"/>
      <c r="Y1880" s="180"/>
      <c r="Z1880" s="180"/>
      <c r="AA1880" s="140"/>
      <c r="AB1880" s="46"/>
      <c r="AD1880" s="140"/>
      <c r="AE1880" s="180"/>
      <c r="AF1880" s="180"/>
      <c r="AG1880" s="180"/>
      <c r="AH1880" s="180"/>
      <c r="AI1880" s="140"/>
      <c r="AJ1880" s="46"/>
      <c r="AL1880" s="140"/>
      <c r="AM1880" s="180"/>
      <c r="AN1880" s="180"/>
      <c r="AO1880" s="180"/>
      <c r="AP1880" s="180"/>
      <c r="AQ1880" s="140"/>
      <c r="AR1880" s="46"/>
      <c r="AT1880" s="140"/>
      <c r="AU1880" s="180"/>
      <c r="AV1880" s="180"/>
      <c r="AW1880" s="180"/>
      <c r="AX1880" s="180"/>
      <c r="AY1880" s="140"/>
      <c r="AZ1880" s="46"/>
    </row>
    <row r="1881" spans="22:52" x14ac:dyDescent="0.25">
      <c r="V1881" s="140"/>
      <c r="W1881" s="180"/>
      <c r="X1881" s="180"/>
      <c r="Y1881" s="180"/>
      <c r="Z1881" s="180"/>
      <c r="AA1881" s="140"/>
      <c r="AB1881" s="46"/>
      <c r="AD1881" s="140"/>
      <c r="AE1881" s="180"/>
      <c r="AF1881" s="180"/>
      <c r="AG1881" s="180"/>
      <c r="AH1881" s="180"/>
      <c r="AI1881" s="140"/>
      <c r="AJ1881" s="46"/>
      <c r="AL1881" s="140"/>
      <c r="AM1881" s="180"/>
      <c r="AN1881" s="180"/>
      <c r="AO1881" s="180"/>
      <c r="AP1881" s="180"/>
      <c r="AQ1881" s="140"/>
      <c r="AR1881" s="46"/>
      <c r="AT1881" s="140"/>
      <c r="AU1881" s="180"/>
      <c r="AV1881" s="180"/>
      <c r="AW1881" s="180"/>
      <c r="AX1881" s="180"/>
      <c r="AY1881" s="140"/>
      <c r="AZ1881" s="46"/>
    </row>
    <row r="1882" spans="22:52" x14ac:dyDescent="0.25">
      <c r="V1882" s="140"/>
      <c r="W1882" s="180"/>
      <c r="X1882" s="180"/>
      <c r="Y1882" s="180"/>
      <c r="Z1882" s="180"/>
      <c r="AA1882" s="140"/>
      <c r="AB1882" s="46"/>
      <c r="AD1882" s="140"/>
      <c r="AE1882" s="180"/>
      <c r="AF1882" s="180"/>
      <c r="AG1882" s="180"/>
      <c r="AH1882" s="180"/>
      <c r="AI1882" s="140"/>
      <c r="AJ1882" s="46"/>
      <c r="AL1882" s="140"/>
      <c r="AM1882" s="180"/>
      <c r="AN1882" s="180"/>
      <c r="AO1882" s="180"/>
      <c r="AP1882" s="180"/>
      <c r="AQ1882" s="140"/>
      <c r="AR1882" s="46"/>
      <c r="AT1882" s="140"/>
      <c r="AU1882" s="180"/>
      <c r="AV1882" s="180"/>
      <c r="AW1882" s="180"/>
      <c r="AX1882" s="180"/>
      <c r="AY1882" s="140"/>
      <c r="AZ1882" s="46"/>
    </row>
    <row r="1883" spans="22:52" x14ac:dyDescent="0.25">
      <c r="V1883" s="140"/>
      <c r="W1883" s="180"/>
      <c r="X1883" s="180"/>
      <c r="Y1883" s="180"/>
      <c r="Z1883" s="180"/>
      <c r="AA1883" s="140"/>
      <c r="AB1883" s="46"/>
      <c r="AD1883" s="140"/>
      <c r="AE1883" s="180"/>
      <c r="AF1883" s="180"/>
      <c r="AG1883" s="180"/>
      <c r="AH1883" s="180"/>
      <c r="AI1883" s="140"/>
      <c r="AJ1883" s="46"/>
      <c r="AL1883" s="140"/>
      <c r="AM1883" s="180"/>
      <c r="AN1883" s="180"/>
      <c r="AO1883" s="180"/>
      <c r="AP1883" s="180"/>
      <c r="AQ1883" s="140"/>
      <c r="AR1883" s="46"/>
      <c r="AT1883" s="140"/>
      <c r="AU1883" s="180"/>
      <c r="AV1883" s="180"/>
      <c r="AW1883" s="180"/>
      <c r="AX1883" s="180"/>
      <c r="AY1883" s="140"/>
      <c r="AZ1883" s="46"/>
    </row>
    <row r="1884" spans="22:52" x14ac:dyDescent="0.25">
      <c r="V1884" s="140"/>
      <c r="W1884" s="180"/>
      <c r="X1884" s="180"/>
      <c r="Y1884" s="180"/>
      <c r="Z1884" s="180"/>
      <c r="AA1884" s="140"/>
      <c r="AB1884" s="46"/>
      <c r="AD1884" s="140"/>
      <c r="AE1884" s="180"/>
      <c r="AF1884" s="180"/>
      <c r="AG1884" s="180"/>
      <c r="AH1884" s="180"/>
      <c r="AI1884" s="140"/>
      <c r="AJ1884" s="46"/>
      <c r="AL1884" s="140"/>
      <c r="AM1884" s="180"/>
      <c r="AN1884" s="180"/>
      <c r="AO1884" s="180"/>
      <c r="AP1884" s="180"/>
      <c r="AQ1884" s="140"/>
      <c r="AR1884" s="46"/>
      <c r="AT1884" s="140"/>
      <c r="AU1884" s="180"/>
      <c r="AV1884" s="180"/>
      <c r="AW1884" s="180"/>
      <c r="AX1884" s="180"/>
      <c r="AY1884" s="140"/>
      <c r="AZ1884" s="46"/>
    </row>
    <row r="1885" spans="22:52" x14ac:dyDescent="0.25">
      <c r="V1885" s="140"/>
      <c r="W1885" s="180"/>
      <c r="X1885" s="180"/>
      <c r="Y1885" s="180"/>
      <c r="Z1885" s="180"/>
      <c r="AA1885" s="140"/>
      <c r="AB1885" s="46"/>
      <c r="AD1885" s="140"/>
      <c r="AE1885" s="180"/>
      <c r="AF1885" s="180"/>
      <c r="AG1885" s="180"/>
      <c r="AH1885" s="180"/>
      <c r="AI1885" s="140"/>
      <c r="AJ1885" s="46"/>
      <c r="AL1885" s="140"/>
      <c r="AM1885" s="180"/>
      <c r="AN1885" s="180"/>
      <c r="AO1885" s="180"/>
      <c r="AP1885" s="180"/>
      <c r="AQ1885" s="140"/>
      <c r="AR1885" s="46"/>
      <c r="AT1885" s="140"/>
      <c r="AU1885" s="180"/>
      <c r="AV1885" s="180"/>
      <c r="AW1885" s="180"/>
      <c r="AX1885" s="180"/>
      <c r="AY1885" s="140"/>
      <c r="AZ1885" s="46"/>
    </row>
    <row r="1886" spans="22:52" x14ac:dyDescent="0.25">
      <c r="V1886" s="140"/>
      <c r="W1886" s="180"/>
      <c r="X1886" s="180"/>
      <c r="Y1886" s="180"/>
      <c r="Z1886" s="180"/>
      <c r="AA1886" s="140"/>
      <c r="AB1886" s="46"/>
      <c r="AD1886" s="140"/>
      <c r="AE1886" s="180"/>
      <c r="AF1886" s="180"/>
      <c r="AG1886" s="180"/>
      <c r="AH1886" s="180"/>
      <c r="AI1886" s="140"/>
      <c r="AJ1886" s="46"/>
      <c r="AL1886" s="140"/>
      <c r="AM1886" s="180"/>
      <c r="AN1886" s="180"/>
      <c r="AO1886" s="180"/>
      <c r="AP1886" s="180"/>
      <c r="AQ1886" s="140"/>
      <c r="AR1886" s="46"/>
      <c r="AT1886" s="140"/>
      <c r="AU1886" s="180"/>
      <c r="AV1886" s="180"/>
      <c r="AW1886" s="180"/>
      <c r="AX1886" s="180"/>
      <c r="AY1886" s="140"/>
      <c r="AZ1886" s="46"/>
    </row>
    <row r="1887" spans="22:52" x14ac:dyDescent="0.25">
      <c r="V1887" s="140"/>
      <c r="W1887" s="180"/>
      <c r="X1887" s="180"/>
      <c r="Y1887" s="180"/>
      <c r="Z1887" s="180"/>
      <c r="AA1887" s="140"/>
      <c r="AB1887" s="46"/>
      <c r="AD1887" s="140"/>
      <c r="AE1887" s="180"/>
      <c r="AF1887" s="180"/>
      <c r="AG1887" s="180"/>
      <c r="AH1887" s="180"/>
      <c r="AI1887" s="140"/>
      <c r="AJ1887" s="46"/>
      <c r="AL1887" s="140"/>
      <c r="AM1887" s="180"/>
      <c r="AN1887" s="180"/>
      <c r="AO1887" s="180"/>
      <c r="AP1887" s="180"/>
      <c r="AQ1887" s="140"/>
      <c r="AR1887" s="46"/>
      <c r="AT1887" s="140"/>
      <c r="AU1887" s="180"/>
      <c r="AV1887" s="180"/>
      <c r="AW1887" s="180"/>
      <c r="AX1887" s="180"/>
      <c r="AY1887" s="140"/>
      <c r="AZ1887" s="46"/>
    </row>
    <row r="1888" spans="22:52" x14ac:dyDescent="0.25">
      <c r="V1888" s="140"/>
      <c r="W1888" s="180"/>
      <c r="X1888" s="180"/>
      <c r="Y1888" s="180"/>
      <c r="Z1888" s="180"/>
      <c r="AA1888" s="140"/>
      <c r="AB1888" s="46"/>
      <c r="AD1888" s="140"/>
      <c r="AE1888" s="180"/>
      <c r="AF1888" s="180"/>
      <c r="AG1888" s="180"/>
      <c r="AH1888" s="180"/>
      <c r="AI1888" s="140"/>
      <c r="AJ1888" s="46"/>
      <c r="AL1888" s="140"/>
      <c r="AM1888" s="180"/>
      <c r="AN1888" s="180"/>
      <c r="AO1888" s="180"/>
      <c r="AP1888" s="180"/>
      <c r="AQ1888" s="140"/>
      <c r="AR1888" s="46"/>
      <c r="AT1888" s="140"/>
      <c r="AU1888" s="180"/>
      <c r="AV1888" s="180"/>
      <c r="AW1888" s="180"/>
      <c r="AX1888" s="180"/>
      <c r="AY1888" s="140"/>
      <c r="AZ1888" s="46"/>
    </row>
    <row r="1889" spans="22:52" x14ac:dyDescent="0.25">
      <c r="V1889" s="140"/>
      <c r="W1889" s="180"/>
      <c r="X1889" s="180"/>
      <c r="Y1889" s="180"/>
      <c r="Z1889" s="180"/>
      <c r="AA1889" s="140"/>
      <c r="AB1889" s="46"/>
      <c r="AD1889" s="140"/>
      <c r="AE1889" s="180"/>
      <c r="AF1889" s="180"/>
      <c r="AG1889" s="180"/>
      <c r="AH1889" s="180"/>
      <c r="AI1889" s="140"/>
      <c r="AJ1889" s="46"/>
      <c r="AL1889" s="140"/>
      <c r="AM1889" s="180"/>
      <c r="AN1889" s="180"/>
      <c r="AO1889" s="180"/>
      <c r="AP1889" s="180"/>
      <c r="AQ1889" s="140"/>
      <c r="AR1889" s="46"/>
      <c r="AT1889" s="140"/>
      <c r="AU1889" s="180"/>
      <c r="AV1889" s="180"/>
      <c r="AW1889" s="180"/>
      <c r="AX1889" s="180"/>
      <c r="AY1889" s="140"/>
      <c r="AZ1889" s="46"/>
    </row>
    <row r="1890" spans="22:52" x14ac:dyDescent="0.25">
      <c r="V1890" s="140"/>
      <c r="W1890" s="180"/>
      <c r="X1890" s="180"/>
      <c r="Y1890" s="180"/>
      <c r="Z1890" s="180"/>
      <c r="AA1890" s="140"/>
      <c r="AB1890" s="46"/>
      <c r="AD1890" s="140"/>
      <c r="AE1890" s="180"/>
      <c r="AF1890" s="180"/>
      <c r="AG1890" s="180"/>
      <c r="AH1890" s="180"/>
      <c r="AI1890" s="140"/>
      <c r="AJ1890" s="46"/>
      <c r="AL1890" s="140"/>
      <c r="AM1890" s="180"/>
      <c r="AN1890" s="180"/>
      <c r="AO1890" s="180"/>
      <c r="AP1890" s="180"/>
      <c r="AQ1890" s="140"/>
      <c r="AR1890" s="46"/>
      <c r="AT1890" s="140"/>
      <c r="AU1890" s="180"/>
      <c r="AV1890" s="180"/>
      <c r="AW1890" s="180"/>
      <c r="AX1890" s="180"/>
      <c r="AY1890" s="140"/>
      <c r="AZ1890" s="46"/>
    </row>
    <row r="1891" spans="22:52" x14ac:dyDescent="0.25">
      <c r="V1891" s="140"/>
      <c r="W1891" s="180"/>
      <c r="X1891" s="180"/>
      <c r="Y1891" s="180"/>
      <c r="Z1891" s="180"/>
      <c r="AA1891" s="140"/>
      <c r="AB1891" s="46"/>
      <c r="AD1891" s="140"/>
      <c r="AE1891" s="180"/>
      <c r="AF1891" s="180"/>
      <c r="AG1891" s="180"/>
      <c r="AH1891" s="180"/>
      <c r="AI1891" s="140"/>
      <c r="AJ1891" s="46"/>
      <c r="AL1891" s="140"/>
      <c r="AM1891" s="180"/>
      <c r="AN1891" s="180"/>
      <c r="AO1891" s="180"/>
      <c r="AP1891" s="180"/>
      <c r="AQ1891" s="140"/>
      <c r="AR1891" s="46"/>
      <c r="AT1891" s="140"/>
      <c r="AU1891" s="180"/>
      <c r="AV1891" s="180"/>
      <c r="AW1891" s="180"/>
      <c r="AX1891" s="180"/>
      <c r="AY1891" s="140"/>
      <c r="AZ1891" s="46"/>
    </row>
    <row r="1892" spans="22:52" x14ac:dyDescent="0.25">
      <c r="V1892" s="140"/>
      <c r="W1892" s="180"/>
      <c r="X1892" s="180"/>
      <c r="Y1892" s="180"/>
      <c r="Z1892" s="180"/>
      <c r="AA1892" s="140"/>
      <c r="AB1892" s="46"/>
      <c r="AD1892" s="140"/>
      <c r="AE1892" s="180"/>
      <c r="AF1892" s="180"/>
      <c r="AG1892" s="180"/>
      <c r="AH1892" s="180"/>
      <c r="AI1892" s="140"/>
      <c r="AJ1892" s="46"/>
      <c r="AL1892" s="140"/>
      <c r="AM1892" s="180"/>
      <c r="AN1892" s="180"/>
      <c r="AO1892" s="180"/>
      <c r="AP1892" s="180"/>
      <c r="AQ1892" s="140"/>
      <c r="AR1892" s="46"/>
      <c r="AT1892" s="140"/>
      <c r="AU1892" s="180"/>
      <c r="AV1892" s="180"/>
      <c r="AW1892" s="180"/>
      <c r="AX1892" s="180"/>
      <c r="AY1892" s="140"/>
      <c r="AZ1892" s="46"/>
    </row>
    <row r="1893" spans="22:52" x14ac:dyDescent="0.25">
      <c r="V1893" s="140"/>
      <c r="W1893" s="180"/>
      <c r="X1893" s="180"/>
      <c r="Y1893" s="180"/>
      <c r="Z1893" s="180"/>
      <c r="AA1893" s="140"/>
      <c r="AB1893" s="46"/>
      <c r="AD1893" s="140"/>
      <c r="AE1893" s="180"/>
      <c r="AF1893" s="180"/>
      <c r="AG1893" s="180"/>
      <c r="AH1893" s="180"/>
      <c r="AI1893" s="140"/>
      <c r="AJ1893" s="46"/>
      <c r="AL1893" s="140"/>
      <c r="AM1893" s="180"/>
      <c r="AN1893" s="180"/>
      <c r="AO1893" s="180"/>
      <c r="AP1893" s="180"/>
      <c r="AQ1893" s="140"/>
      <c r="AR1893" s="46"/>
      <c r="AT1893" s="140"/>
      <c r="AU1893" s="180"/>
      <c r="AV1893" s="180"/>
      <c r="AW1893" s="180"/>
      <c r="AX1893" s="180"/>
      <c r="AY1893" s="140"/>
      <c r="AZ1893" s="46"/>
    </row>
    <row r="1894" spans="22:52" x14ac:dyDescent="0.25">
      <c r="V1894" s="140"/>
      <c r="W1894" s="180"/>
      <c r="X1894" s="180"/>
      <c r="Y1894" s="180"/>
      <c r="Z1894" s="180"/>
      <c r="AA1894" s="140"/>
      <c r="AB1894" s="46"/>
      <c r="AD1894" s="140"/>
      <c r="AE1894" s="180"/>
      <c r="AF1894" s="180"/>
      <c r="AG1894" s="180"/>
      <c r="AH1894" s="180"/>
      <c r="AI1894" s="140"/>
      <c r="AJ1894" s="46"/>
      <c r="AL1894" s="140"/>
      <c r="AM1894" s="180"/>
      <c r="AN1894" s="180"/>
      <c r="AO1894" s="180"/>
      <c r="AP1894" s="180"/>
      <c r="AQ1894" s="140"/>
      <c r="AR1894" s="46"/>
      <c r="AT1894" s="140"/>
      <c r="AU1894" s="180"/>
      <c r="AV1894" s="180"/>
      <c r="AW1894" s="180"/>
      <c r="AX1894" s="180"/>
      <c r="AY1894" s="140"/>
      <c r="AZ1894" s="46"/>
    </row>
    <row r="1895" spans="22:52" x14ac:dyDescent="0.25">
      <c r="V1895" s="140"/>
      <c r="W1895" s="180"/>
      <c r="X1895" s="180"/>
      <c r="Y1895" s="180"/>
      <c r="Z1895" s="180"/>
      <c r="AA1895" s="140"/>
      <c r="AB1895" s="46"/>
      <c r="AD1895" s="140"/>
      <c r="AE1895" s="180"/>
      <c r="AF1895" s="180"/>
      <c r="AG1895" s="180"/>
      <c r="AH1895" s="180"/>
      <c r="AI1895" s="140"/>
      <c r="AJ1895" s="46"/>
      <c r="AL1895" s="140"/>
      <c r="AM1895" s="180"/>
      <c r="AN1895" s="180"/>
      <c r="AO1895" s="180"/>
      <c r="AP1895" s="180"/>
      <c r="AQ1895" s="140"/>
      <c r="AR1895" s="46"/>
      <c r="AT1895" s="140"/>
      <c r="AU1895" s="180"/>
      <c r="AV1895" s="180"/>
      <c r="AW1895" s="180"/>
      <c r="AX1895" s="180"/>
      <c r="AY1895" s="140"/>
      <c r="AZ1895" s="46"/>
    </row>
    <row r="1896" spans="22:52" x14ac:dyDescent="0.25">
      <c r="V1896" s="140"/>
      <c r="W1896" s="180"/>
      <c r="X1896" s="180"/>
      <c r="Y1896" s="180"/>
      <c r="Z1896" s="180"/>
      <c r="AA1896" s="140"/>
      <c r="AB1896" s="46"/>
      <c r="AD1896" s="140"/>
      <c r="AE1896" s="180"/>
      <c r="AF1896" s="180"/>
      <c r="AG1896" s="180"/>
      <c r="AH1896" s="180"/>
      <c r="AI1896" s="140"/>
      <c r="AJ1896" s="46"/>
      <c r="AL1896" s="140"/>
      <c r="AM1896" s="180"/>
      <c r="AN1896" s="180"/>
      <c r="AO1896" s="180"/>
      <c r="AP1896" s="180"/>
      <c r="AQ1896" s="140"/>
      <c r="AR1896" s="46"/>
      <c r="AT1896" s="140"/>
      <c r="AU1896" s="180"/>
      <c r="AV1896" s="180"/>
      <c r="AW1896" s="180"/>
      <c r="AX1896" s="180"/>
      <c r="AY1896" s="140"/>
      <c r="AZ1896" s="46"/>
    </row>
    <row r="1897" spans="22:52" x14ac:dyDescent="0.25">
      <c r="V1897" s="140"/>
      <c r="W1897" s="180"/>
      <c r="X1897" s="180"/>
      <c r="Y1897" s="180"/>
      <c r="Z1897" s="180"/>
      <c r="AA1897" s="140"/>
      <c r="AB1897" s="46"/>
      <c r="AD1897" s="140"/>
      <c r="AE1897" s="180"/>
      <c r="AF1897" s="180"/>
      <c r="AG1897" s="180"/>
      <c r="AH1897" s="180"/>
      <c r="AI1897" s="140"/>
      <c r="AJ1897" s="46"/>
      <c r="AL1897" s="140"/>
      <c r="AM1897" s="180"/>
      <c r="AN1897" s="180"/>
      <c r="AO1897" s="180"/>
      <c r="AP1897" s="180"/>
      <c r="AQ1897" s="140"/>
      <c r="AR1897" s="46"/>
      <c r="AT1897" s="140"/>
      <c r="AU1897" s="180"/>
      <c r="AV1897" s="180"/>
      <c r="AW1897" s="180"/>
      <c r="AX1897" s="180"/>
      <c r="AY1897" s="140"/>
      <c r="AZ1897" s="46"/>
    </row>
    <row r="1898" spans="22:52" x14ac:dyDescent="0.25">
      <c r="V1898" s="140"/>
      <c r="W1898" s="180"/>
      <c r="X1898" s="180"/>
      <c r="Y1898" s="180"/>
      <c r="Z1898" s="180"/>
      <c r="AA1898" s="140"/>
      <c r="AB1898" s="46"/>
      <c r="AD1898" s="140"/>
      <c r="AE1898" s="180"/>
      <c r="AF1898" s="180"/>
      <c r="AG1898" s="180"/>
      <c r="AH1898" s="180"/>
      <c r="AI1898" s="140"/>
      <c r="AJ1898" s="46"/>
      <c r="AL1898" s="140"/>
      <c r="AM1898" s="180"/>
      <c r="AN1898" s="180"/>
      <c r="AO1898" s="180"/>
      <c r="AP1898" s="180"/>
      <c r="AQ1898" s="140"/>
      <c r="AR1898" s="46"/>
      <c r="AT1898" s="140"/>
      <c r="AU1898" s="180"/>
      <c r="AV1898" s="180"/>
      <c r="AW1898" s="180"/>
      <c r="AX1898" s="180"/>
      <c r="AY1898" s="140"/>
      <c r="AZ1898" s="46"/>
    </row>
    <row r="1899" spans="22:52" x14ac:dyDescent="0.25">
      <c r="V1899" s="140"/>
      <c r="W1899" s="180"/>
      <c r="X1899" s="180"/>
      <c r="Y1899" s="180"/>
      <c r="Z1899" s="180"/>
      <c r="AA1899" s="140"/>
      <c r="AB1899" s="46"/>
      <c r="AD1899" s="140"/>
      <c r="AE1899" s="180"/>
      <c r="AF1899" s="180"/>
      <c r="AG1899" s="180"/>
      <c r="AH1899" s="180"/>
      <c r="AI1899" s="140"/>
      <c r="AJ1899" s="46"/>
      <c r="AL1899" s="140"/>
      <c r="AM1899" s="180"/>
      <c r="AN1899" s="180"/>
      <c r="AO1899" s="180"/>
      <c r="AP1899" s="180"/>
      <c r="AQ1899" s="140"/>
      <c r="AR1899" s="46"/>
      <c r="AT1899" s="140"/>
      <c r="AU1899" s="180"/>
      <c r="AV1899" s="180"/>
      <c r="AW1899" s="180"/>
      <c r="AX1899" s="180"/>
      <c r="AY1899" s="140"/>
      <c r="AZ1899" s="46"/>
    </row>
    <row r="1900" spans="22:52" x14ac:dyDescent="0.25">
      <c r="V1900" s="140"/>
      <c r="W1900" s="180"/>
      <c r="X1900" s="180"/>
      <c r="Y1900" s="180"/>
      <c r="Z1900" s="180"/>
      <c r="AA1900" s="140"/>
      <c r="AB1900" s="46"/>
      <c r="AD1900" s="140"/>
      <c r="AE1900" s="180"/>
      <c r="AF1900" s="180"/>
      <c r="AG1900" s="180"/>
      <c r="AH1900" s="180"/>
      <c r="AI1900" s="140"/>
      <c r="AJ1900" s="46"/>
      <c r="AL1900" s="140"/>
      <c r="AM1900" s="180"/>
      <c r="AN1900" s="180"/>
      <c r="AO1900" s="180"/>
      <c r="AP1900" s="180"/>
      <c r="AQ1900" s="140"/>
      <c r="AR1900" s="46"/>
      <c r="AT1900" s="140"/>
      <c r="AU1900" s="180"/>
      <c r="AV1900" s="180"/>
      <c r="AW1900" s="180"/>
      <c r="AX1900" s="180"/>
      <c r="AY1900" s="140"/>
      <c r="AZ1900" s="46"/>
    </row>
    <row r="1901" spans="22:52" x14ac:dyDescent="0.25">
      <c r="V1901" s="140"/>
      <c r="W1901" s="180"/>
      <c r="X1901" s="180"/>
      <c r="Y1901" s="180"/>
      <c r="Z1901" s="180"/>
      <c r="AA1901" s="140"/>
      <c r="AB1901" s="46"/>
      <c r="AD1901" s="140"/>
      <c r="AE1901" s="180"/>
      <c r="AF1901" s="180"/>
      <c r="AG1901" s="180"/>
      <c r="AH1901" s="180"/>
      <c r="AI1901" s="140"/>
      <c r="AJ1901" s="46"/>
      <c r="AL1901" s="140"/>
      <c r="AM1901" s="180"/>
      <c r="AN1901" s="180"/>
      <c r="AO1901" s="180"/>
      <c r="AP1901" s="180"/>
      <c r="AQ1901" s="140"/>
      <c r="AR1901" s="46"/>
      <c r="AT1901" s="140"/>
      <c r="AU1901" s="180"/>
      <c r="AV1901" s="180"/>
      <c r="AW1901" s="180"/>
      <c r="AX1901" s="180"/>
      <c r="AY1901" s="140"/>
      <c r="AZ1901" s="46"/>
    </row>
    <row r="1902" spans="22:52" x14ac:dyDescent="0.25">
      <c r="V1902" s="140"/>
      <c r="W1902" s="180"/>
      <c r="X1902" s="180"/>
      <c r="Y1902" s="180"/>
      <c r="Z1902" s="180"/>
      <c r="AA1902" s="140"/>
      <c r="AB1902" s="46"/>
      <c r="AD1902" s="140"/>
      <c r="AE1902" s="180"/>
      <c r="AF1902" s="180"/>
      <c r="AG1902" s="180"/>
      <c r="AH1902" s="180"/>
      <c r="AI1902" s="140"/>
      <c r="AJ1902" s="46"/>
      <c r="AL1902" s="140"/>
      <c r="AM1902" s="180"/>
      <c r="AN1902" s="180"/>
      <c r="AO1902" s="180"/>
      <c r="AP1902" s="180"/>
      <c r="AQ1902" s="140"/>
      <c r="AR1902" s="46"/>
      <c r="AT1902" s="140"/>
      <c r="AU1902" s="180"/>
      <c r="AV1902" s="180"/>
      <c r="AW1902" s="180"/>
      <c r="AX1902" s="180"/>
      <c r="AY1902" s="140"/>
      <c r="AZ1902" s="46"/>
    </row>
    <row r="1903" spans="22:52" x14ac:dyDescent="0.25">
      <c r="V1903" s="140"/>
      <c r="W1903" s="180"/>
      <c r="X1903" s="180"/>
      <c r="Y1903" s="180"/>
      <c r="Z1903" s="180"/>
      <c r="AA1903" s="140"/>
      <c r="AB1903" s="46"/>
      <c r="AD1903" s="140"/>
      <c r="AE1903" s="180"/>
      <c r="AF1903" s="180"/>
      <c r="AG1903" s="180"/>
      <c r="AH1903" s="180"/>
      <c r="AI1903" s="140"/>
      <c r="AJ1903" s="46"/>
      <c r="AL1903" s="140"/>
      <c r="AM1903" s="180"/>
      <c r="AN1903" s="180"/>
      <c r="AO1903" s="180"/>
      <c r="AP1903" s="180"/>
      <c r="AQ1903" s="140"/>
      <c r="AR1903" s="46"/>
      <c r="AT1903" s="140"/>
      <c r="AU1903" s="180"/>
      <c r="AV1903" s="180"/>
      <c r="AW1903" s="180"/>
      <c r="AX1903" s="180"/>
      <c r="AY1903" s="140"/>
      <c r="AZ1903" s="46"/>
    </row>
    <row r="1904" spans="22:52" x14ac:dyDescent="0.25">
      <c r="V1904" s="140"/>
      <c r="W1904" s="180"/>
      <c r="X1904" s="180"/>
      <c r="Y1904" s="180"/>
      <c r="Z1904" s="180"/>
      <c r="AA1904" s="140"/>
      <c r="AB1904" s="46"/>
      <c r="AD1904" s="140"/>
      <c r="AE1904" s="180"/>
      <c r="AF1904" s="180"/>
      <c r="AG1904" s="180"/>
      <c r="AH1904" s="180"/>
      <c r="AI1904" s="140"/>
      <c r="AJ1904" s="46"/>
      <c r="AL1904" s="140"/>
      <c r="AM1904" s="180"/>
      <c r="AN1904" s="180"/>
      <c r="AO1904" s="180"/>
      <c r="AP1904" s="180"/>
      <c r="AQ1904" s="140"/>
      <c r="AR1904" s="46"/>
      <c r="AT1904" s="140"/>
      <c r="AU1904" s="180"/>
      <c r="AV1904" s="180"/>
      <c r="AW1904" s="180"/>
      <c r="AX1904" s="180"/>
      <c r="AY1904" s="140"/>
      <c r="AZ1904" s="46"/>
    </row>
    <row r="1905" spans="22:52" x14ac:dyDescent="0.25">
      <c r="V1905" s="140"/>
      <c r="W1905" s="180"/>
      <c r="X1905" s="180"/>
      <c r="Y1905" s="180"/>
      <c r="Z1905" s="180"/>
      <c r="AA1905" s="140"/>
      <c r="AB1905" s="46"/>
      <c r="AD1905" s="140"/>
      <c r="AE1905" s="180"/>
      <c r="AF1905" s="180"/>
      <c r="AG1905" s="180"/>
      <c r="AH1905" s="180"/>
      <c r="AI1905" s="140"/>
      <c r="AJ1905" s="46"/>
      <c r="AL1905" s="140"/>
      <c r="AM1905" s="180"/>
      <c r="AN1905" s="180"/>
      <c r="AO1905" s="180"/>
      <c r="AP1905" s="180"/>
      <c r="AQ1905" s="140"/>
      <c r="AR1905" s="46"/>
      <c r="AT1905" s="140"/>
      <c r="AU1905" s="180"/>
      <c r="AV1905" s="180"/>
      <c r="AW1905" s="180"/>
      <c r="AX1905" s="180"/>
      <c r="AY1905" s="140"/>
      <c r="AZ1905" s="46"/>
    </row>
    <row r="1906" spans="22:52" x14ac:dyDescent="0.25">
      <c r="V1906" s="140"/>
      <c r="W1906" s="180"/>
      <c r="X1906" s="180"/>
      <c r="Y1906" s="180"/>
      <c r="Z1906" s="180"/>
      <c r="AA1906" s="140"/>
      <c r="AB1906" s="46"/>
      <c r="AD1906" s="140"/>
      <c r="AE1906" s="180"/>
      <c r="AF1906" s="180"/>
      <c r="AG1906" s="180"/>
      <c r="AH1906" s="180"/>
      <c r="AI1906" s="140"/>
      <c r="AJ1906" s="46"/>
      <c r="AL1906" s="140"/>
      <c r="AM1906" s="180"/>
      <c r="AN1906" s="180"/>
      <c r="AO1906" s="180"/>
      <c r="AP1906" s="180"/>
      <c r="AQ1906" s="140"/>
      <c r="AR1906" s="46"/>
      <c r="AT1906" s="140"/>
      <c r="AU1906" s="180"/>
      <c r="AV1906" s="180"/>
      <c r="AW1906" s="180"/>
      <c r="AX1906" s="180"/>
      <c r="AY1906" s="140"/>
      <c r="AZ1906" s="46"/>
    </row>
    <row r="1907" spans="22:52" x14ac:dyDescent="0.25">
      <c r="V1907" s="140"/>
      <c r="W1907" s="180"/>
      <c r="X1907" s="180"/>
      <c r="Y1907" s="180"/>
      <c r="Z1907" s="180"/>
      <c r="AA1907" s="140"/>
      <c r="AB1907" s="46"/>
      <c r="AD1907" s="140"/>
      <c r="AE1907" s="180"/>
      <c r="AF1907" s="180"/>
      <c r="AG1907" s="180"/>
      <c r="AH1907" s="180"/>
      <c r="AI1907" s="140"/>
      <c r="AJ1907" s="46"/>
      <c r="AL1907" s="140"/>
      <c r="AM1907" s="180"/>
      <c r="AN1907" s="180"/>
      <c r="AO1907" s="180"/>
      <c r="AP1907" s="180"/>
      <c r="AQ1907" s="140"/>
      <c r="AR1907" s="46"/>
      <c r="AT1907" s="140"/>
      <c r="AU1907" s="180"/>
      <c r="AV1907" s="180"/>
      <c r="AW1907" s="180"/>
      <c r="AX1907" s="180"/>
      <c r="AY1907" s="140"/>
      <c r="AZ1907" s="46"/>
    </row>
    <row r="1908" spans="22:52" x14ac:dyDescent="0.25">
      <c r="V1908" s="140"/>
      <c r="W1908" s="180"/>
      <c r="X1908" s="180"/>
      <c r="Y1908" s="180"/>
      <c r="Z1908" s="180"/>
      <c r="AA1908" s="140"/>
      <c r="AB1908" s="46"/>
      <c r="AD1908" s="140"/>
      <c r="AE1908" s="180"/>
      <c r="AF1908" s="180"/>
      <c r="AG1908" s="180"/>
      <c r="AH1908" s="180"/>
      <c r="AI1908" s="140"/>
      <c r="AJ1908" s="46"/>
      <c r="AL1908" s="140"/>
      <c r="AM1908" s="180"/>
      <c r="AN1908" s="180"/>
      <c r="AO1908" s="180"/>
      <c r="AP1908" s="180"/>
      <c r="AQ1908" s="140"/>
      <c r="AR1908" s="46"/>
      <c r="AT1908" s="140"/>
      <c r="AU1908" s="180"/>
      <c r="AV1908" s="180"/>
      <c r="AW1908" s="180"/>
      <c r="AX1908" s="180"/>
      <c r="AY1908" s="140"/>
      <c r="AZ1908" s="46"/>
    </row>
    <row r="1909" spans="22:52" x14ac:dyDescent="0.25">
      <c r="V1909" s="140"/>
      <c r="W1909" s="180"/>
      <c r="X1909" s="180"/>
      <c r="Y1909" s="180"/>
      <c r="Z1909" s="180"/>
      <c r="AA1909" s="140"/>
      <c r="AB1909" s="46"/>
      <c r="AD1909" s="140"/>
      <c r="AE1909" s="180"/>
      <c r="AF1909" s="180"/>
      <c r="AG1909" s="180"/>
      <c r="AH1909" s="180"/>
      <c r="AI1909" s="140"/>
      <c r="AJ1909" s="46"/>
      <c r="AL1909" s="140"/>
      <c r="AM1909" s="180"/>
      <c r="AN1909" s="180"/>
      <c r="AO1909" s="180"/>
      <c r="AP1909" s="180"/>
      <c r="AQ1909" s="140"/>
      <c r="AR1909" s="46"/>
      <c r="AT1909" s="140"/>
      <c r="AU1909" s="180"/>
      <c r="AV1909" s="180"/>
      <c r="AW1909" s="180"/>
      <c r="AX1909" s="180"/>
      <c r="AY1909" s="140"/>
      <c r="AZ1909" s="46"/>
    </row>
    <row r="1910" spans="22:52" x14ac:dyDescent="0.25">
      <c r="V1910" s="140"/>
      <c r="W1910" s="180"/>
      <c r="X1910" s="180"/>
      <c r="Y1910" s="180"/>
      <c r="Z1910" s="180"/>
      <c r="AA1910" s="140"/>
      <c r="AB1910" s="46"/>
      <c r="AD1910" s="140"/>
      <c r="AE1910" s="180"/>
      <c r="AF1910" s="180"/>
      <c r="AG1910" s="180"/>
      <c r="AH1910" s="180"/>
      <c r="AI1910" s="140"/>
      <c r="AJ1910" s="46"/>
      <c r="AL1910" s="140"/>
      <c r="AM1910" s="180"/>
      <c r="AN1910" s="180"/>
      <c r="AO1910" s="180"/>
      <c r="AP1910" s="180"/>
      <c r="AQ1910" s="140"/>
      <c r="AR1910" s="46"/>
      <c r="AT1910" s="140"/>
      <c r="AU1910" s="180"/>
      <c r="AV1910" s="180"/>
      <c r="AW1910" s="180"/>
      <c r="AX1910" s="180"/>
      <c r="AY1910" s="140"/>
      <c r="AZ1910" s="46"/>
    </row>
    <row r="1911" spans="22:52" x14ac:dyDescent="0.25">
      <c r="V1911" s="140"/>
      <c r="W1911" s="180"/>
      <c r="X1911" s="180"/>
      <c r="Y1911" s="180"/>
      <c r="Z1911" s="180"/>
      <c r="AA1911" s="140"/>
      <c r="AB1911" s="46"/>
      <c r="AD1911" s="140"/>
      <c r="AE1911" s="180"/>
      <c r="AF1911" s="180"/>
      <c r="AG1911" s="180"/>
      <c r="AH1911" s="180"/>
      <c r="AI1911" s="140"/>
      <c r="AJ1911" s="46"/>
      <c r="AL1911" s="140"/>
      <c r="AM1911" s="180"/>
      <c r="AN1911" s="180"/>
      <c r="AO1911" s="180"/>
      <c r="AP1911" s="180"/>
      <c r="AQ1911" s="140"/>
      <c r="AR1911" s="46"/>
      <c r="AT1911" s="140"/>
      <c r="AU1911" s="180"/>
      <c r="AV1911" s="180"/>
      <c r="AW1911" s="180"/>
      <c r="AX1911" s="180"/>
      <c r="AY1911" s="140"/>
      <c r="AZ1911" s="46"/>
    </row>
    <row r="1912" spans="22:52" x14ac:dyDescent="0.25">
      <c r="V1912" s="140"/>
      <c r="W1912" s="180"/>
      <c r="X1912" s="180"/>
      <c r="Y1912" s="180"/>
      <c r="Z1912" s="180"/>
      <c r="AA1912" s="140"/>
      <c r="AB1912" s="46"/>
      <c r="AD1912" s="140"/>
      <c r="AE1912" s="180"/>
      <c r="AF1912" s="180"/>
      <c r="AG1912" s="180"/>
      <c r="AH1912" s="180"/>
      <c r="AI1912" s="140"/>
      <c r="AJ1912" s="46"/>
      <c r="AL1912" s="140"/>
      <c r="AM1912" s="180"/>
      <c r="AN1912" s="180"/>
      <c r="AO1912" s="180"/>
      <c r="AP1912" s="180"/>
      <c r="AQ1912" s="140"/>
      <c r="AR1912" s="46"/>
      <c r="AT1912" s="140"/>
      <c r="AU1912" s="180"/>
      <c r="AV1912" s="180"/>
      <c r="AW1912" s="180"/>
      <c r="AX1912" s="180"/>
      <c r="AY1912" s="140"/>
      <c r="AZ1912" s="46"/>
    </row>
    <row r="1913" spans="22:52" x14ac:dyDescent="0.25">
      <c r="V1913" s="140"/>
      <c r="W1913" s="180"/>
      <c r="X1913" s="180"/>
      <c r="Y1913" s="180"/>
      <c r="Z1913" s="180"/>
      <c r="AA1913" s="140"/>
      <c r="AB1913" s="46"/>
      <c r="AD1913" s="140"/>
      <c r="AE1913" s="180"/>
      <c r="AF1913" s="180"/>
      <c r="AG1913" s="180"/>
      <c r="AH1913" s="180"/>
      <c r="AI1913" s="140"/>
      <c r="AJ1913" s="46"/>
      <c r="AL1913" s="140"/>
      <c r="AM1913" s="180"/>
      <c r="AN1913" s="180"/>
      <c r="AO1913" s="180"/>
      <c r="AP1913" s="180"/>
      <c r="AQ1913" s="140"/>
      <c r="AR1913" s="46"/>
      <c r="AT1913" s="140"/>
      <c r="AU1913" s="180"/>
      <c r="AV1913" s="180"/>
      <c r="AW1913" s="180"/>
      <c r="AX1913" s="180"/>
      <c r="AY1913" s="140"/>
      <c r="AZ1913" s="46"/>
    </row>
    <row r="1914" spans="22:52" x14ac:dyDescent="0.25">
      <c r="V1914" s="140"/>
      <c r="W1914" s="180"/>
      <c r="X1914" s="180"/>
      <c r="Y1914" s="180"/>
      <c r="Z1914" s="180"/>
      <c r="AA1914" s="140"/>
      <c r="AB1914" s="46"/>
      <c r="AD1914" s="140"/>
      <c r="AE1914" s="180"/>
      <c r="AF1914" s="180"/>
      <c r="AG1914" s="180"/>
      <c r="AH1914" s="180"/>
      <c r="AI1914" s="140"/>
      <c r="AJ1914" s="46"/>
      <c r="AL1914" s="140"/>
      <c r="AM1914" s="180"/>
      <c r="AN1914" s="180"/>
      <c r="AO1914" s="180"/>
      <c r="AP1914" s="180"/>
      <c r="AQ1914" s="140"/>
      <c r="AR1914" s="46"/>
      <c r="AT1914" s="140"/>
      <c r="AU1914" s="180"/>
      <c r="AV1914" s="180"/>
      <c r="AW1914" s="180"/>
      <c r="AX1914" s="180"/>
      <c r="AY1914" s="140"/>
      <c r="AZ1914" s="46"/>
    </row>
    <row r="1915" spans="22:52" x14ac:dyDescent="0.25">
      <c r="V1915" s="140"/>
      <c r="W1915" s="180"/>
      <c r="X1915" s="180"/>
      <c r="Y1915" s="180"/>
      <c r="Z1915" s="180"/>
      <c r="AA1915" s="140"/>
      <c r="AB1915" s="46"/>
      <c r="AD1915" s="140"/>
      <c r="AE1915" s="180"/>
      <c r="AF1915" s="180"/>
      <c r="AG1915" s="180"/>
      <c r="AH1915" s="180"/>
      <c r="AI1915" s="140"/>
      <c r="AJ1915" s="46"/>
      <c r="AL1915" s="140"/>
      <c r="AM1915" s="180"/>
      <c r="AN1915" s="180"/>
      <c r="AO1915" s="180"/>
      <c r="AP1915" s="180"/>
      <c r="AQ1915" s="140"/>
      <c r="AR1915" s="46"/>
      <c r="AT1915" s="140"/>
      <c r="AU1915" s="180"/>
      <c r="AV1915" s="180"/>
      <c r="AW1915" s="180"/>
      <c r="AX1915" s="180"/>
      <c r="AY1915" s="140"/>
      <c r="AZ1915" s="46"/>
    </row>
    <row r="1916" spans="22:52" x14ac:dyDescent="0.25">
      <c r="V1916" s="140"/>
      <c r="W1916" s="180"/>
      <c r="X1916" s="180"/>
      <c r="Y1916" s="180"/>
      <c r="Z1916" s="180"/>
      <c r="AA1916" s="140"/>
      <c r="AB1916" s="46"/>
      <c r="AD1916" s="140"/>
      <c r="AE1916" s="180"/>
      <c r="AF1916" s="180"/>
      <c r="AG1916" s="180"/>
      <c r="AH1916" s="180"/>
      <c r="AI1916" s="140"/>
      <c r="AJ1916" s="46"/>
      <c r="AL1916" s="140"/>
      <c r="AM1916" s="180"/>
      <c r="AN1916" s="180"/>
      <c r="AO1916" s="180"/>
      <c r="AP1916" s="180"/>
      <c r="AQ1916" s="140"/>
      <c r="AR1916" s="46"/>
      <c r="AT1916" s="140"/>
      <c r="AU1916" s="180"/>
      <c r="AV1916" s="180"/>
      <c r="AW1916" s="180"/>
      <c r="AX1916" s="180"/>
      <c r="AY1916" s="140"/>
      <c r="AZ1916" s="46"/>
    </row>
    <row r="1917" spans="22:52" x14ac:dyDescent="0.25">
      <c r="V1917" s="140"/>
      <c r="W1917" s="180"/>
      <c r="X1917" s="180"/>
      <c r="Y1917" s="180"/>
      <c r="Z1917" s="180"/>
      <c r="AA1917" s="140"/>
      <c r="AB1917" s="46"/>
      <c r="AD1917" s="140"/>
      <c r="AE1917" s="180"/>
      <c r="AF1917" s="180"/>
      <c r="AG1917" s="180"/>
      <c r="AH1917" s="180"/>
      <c r="AI1917" s="140"/>
      <c r="AJ1917" s="46"/>
      <c r="AL1917" s="140"/>
      <c r="AM1917" s="180"/>
      <c r="AN1917" s="180"/>
      <c r="AO1917" s="180"/>
      <c r="AP1917" s="180"/>
      <c r="AQ1917" s="140"/>
      <c r="AR1917" s="46"/>
      <c r="AT1917" s="140"/>
      <c r="AU1917" s="180"/>
      <c r="AV1917" s="180"/>
      <c r="AW1917" s="180"/>
      <c r="AX1917" s="180"/>
      <c r="AY1917" s="140"/>
      <c r="AZ1917" s="46"/>
    </row>
    <row r="1918" spans="22:52" x14ac:dyDescent="0.25">
      <c r="V1918" s="140"/>
      <c r="W1918" s="180"/>
      <c r="X1918" s="180"/>
      <c r="Y1918" s="180"/>
      <c r="Z1918" s="180"/>
      <c r="AA1918" s="140"/>
      <c r="AB1918" s="46"/>
      <c r="AD1918" s="140"/>
      <c r="AE1918" s="180"/>
      <c r="AF1918" s="180"/>
      <c r="AG1918" s="180"/>
      <c r="AH1918" s="180"/>
      <c r="AI1918" s="140"/>
      <c r="AJ1918" s="46"/>
      <c r="AL1918" s="140"/>
      <c r="AM1918" s="180"/>
      <c r="AN1918" s="180"/>
      <c r="AO1918" s="180"/>
      <c r="AP1918" s="180"/>
      <c r="AQ1918" s="140"/>
      <c r="AR1918" s="46"/>
      <c r="AT1918" s="140"/>
      <c r="AU1918" s="180"/>
      <c r="AV1918" s="180"/>
      <c r="AW1918" s="180"/>
      <c r="AX1918" s="180"/>
      <c r="AY1918" s="140"/>
      <c r="AZ1918" s="46"/>
    </row>
    <row r="1919" spans="22:52" x14ac:dyDescent="0.25">
      <c r="V1919" s="140"/>
      <c r="W1919" s="180"/>
      <c r="X1919" s="180"/>
      <c r="Y1919" s="180"/>
      <c r="Z1919" s="180"/>
      <c r="AA1919" s="140"/>
      <c r="AB1919" s="46"/>
      <c r="AD1919" s="140"/>
      <c r="AE1919" s="180"/>
      <c r="AF1919" s="180"/>
      <c r="AG1919" s="180"/>
      <c r="AH1919" s="180"/>
      <c r="AI1919" s="140"/>
      <c r="AJ1919" s="46"/>
      <c r="AL1919" s="140"/>
      <c r="AM1919" s="180"/>
      <c r="AN1919" s="180"/>
      <c r="AO1919" s="180"/>
      <c r="AP1919" s="180"/>
      <c r="AQ1919" s="140"/>
      <c r="AR1919" s="46"/>
      <c r="AT1919" s="140"/>
      <c r="AU1919" s="180"/>
      <c r="AV1919" s="180"/>
      <c r="AW1919" s="180"/>
      <c r="AX1919" s="180"/>
      <c r="AY1919" s="140"/>
      <c r="AZ1919" s="46"/>
    </row>
    <row r="1920" spans="22:52" x14ac:dyDescent="0.25">
      <c r="V1920" s="140"/>
      <c r="W1920" s="180"/>
      <c r="X1920" s="180"/>
      <c r="Y1920" s="180"/>
      <c r="Z1920" s="180"/>
      <c r="AA1920" s="140"/>
      <c r="AB1920" s="46"/>
      <c r="AD1920" s="140"/>
      <c r="AE1920" s="180"/>
      <c r="AF1920" s="180"/>
      <c r="AG1920" s="180"/>
      <c r="AH1920" s="180"/>
      <c r="AI1920" s="140"/>
      <c r="AJ1920" s="46"/>
      <c r="AL1920" s="140"/>
      <c r="AM1920" s="180"/>
      <c r="AN1920" s="180"/>
      <c r="AO1920" s="180"/>
      <c r="AP1920" s="180"/>
      <c r="AQ1920" s="140"/>
      <c r="AR1920" s="46"/>
      <c r="AT1920" s="140"/>
      <c r="AU1920" s="180"/>
      <c r="AV1920" s="180"/>
      <c r="AW1920" s="180"/>
      <c r="AX1920" s="180"/>
      <c r="AY1920" s="140"/>
      <c r="AZ1920" s="46"/>
    </row>
    <row r="1921" spans="22:52" x14ac:dyDescent="0.25">
      <c r="V1921" s="140"/>
      <c r="W1921" s="180"/>
      <c r="X1921" s="180"/>
      <c r="Y1921" s="180"/>
      <c r="Z1921" s="180"/>
      <c r="AA1921" s="140"/>
      <c r="AB1921" s="46"/>
      <c r="AD1921" s="140"/>
      <c r="AE1921" s="180"/>
      <c r="AF1921" s="180"/>
      <c r="AG1921" s="180"/>
      <c r="AH1921" s="180"/>
      <c r="AI1921" s="140"/>
      <c r="AJ1921" s="46"/>
      <c r="AL1921" s="140"/>
      <c r="AM1921" s="180"/>
      <c r="AN1921" s="180"/>
      <c r="AO1921" s="180"/>
      <c r="AP1921" s="180"/>
      <c r="AQ1921" s="140"/>
      <c r="AR1921" s="46"/>
      <c r="AT1921" s="140"/>
      <c r="AU1921" s="180"/>
      <c r="AV1921" s="180"/>
      <c r="AW1921" s="180"/>
      <c r="AX1921" s="180"/>
      <c r="AY1921" s="140"/>
      <c r="AZ1921" s="46"/>
    </row>
    <row r="1922" spans="22:52" x14ac:dyDescent="0.25">
      <c r="V1922" s="140"/>
      <c r="W1922" s="180"/>
      <c r="X1922" s="180"/>
      <c r="Y1922" s="180"/>
      <c r="Z1922" s="180"/>
      <c r="AA1922" s="140"/>
      <c r="AB1922" s="46"/>
      <c r="AD1922" s="140"/>
      <c r="AE1922" s="180"/>
      <c r="AF1922" s="180"/>
      <c r="AG1922" s="180"/>
      <c r="AH1922" s="180"/>
      <c r="AI1922" s="140"/>
      <c r="AJ1922" s="46"/>
      <c r="AL1922" s="140"/>
      <c r="AM1922" s="180"/>
      <c r="AN1922" s="180"/>
      <c r="AO1922" s="180"/>
      <c r="AP1922" s="180"/>
      <c r="AQ1922" s="140"/>
      <c r="AR1922" s="46"/>
      <c r="AT1922" s="140"/>
      <c r="AU1922" s="180"/>
      <c r="AV1922" s="180"/>
      <c r="AW1922" s="180"/>
      <c r="AX1922" s="180"/>
      <c r="AY1922" s="140"/>
      <c r="AZ1922" s="46"/>
    </row>
    <row r="1923" spans="22:52" x14ac:dyDescent="0.25">
      <c r="V1923" s="140"/>
      <c r="W1923" s="180"/>
      <c r="X1923" s="180"/>
      <c r="Y1923" s="180"/>
      <c r="Z1923" s="180"/>
      <c r="AA1923" s="140"/>
      <c r="AB1923" s="46"/>
      <c r="AD1923" s="140"/>
      <c r="AE1923" s="180"/>
      <c r="AF1923" s="180"/>
      <c r="AG1923" s="180"/>
      <c r="AH1923" s="180"/>
      <c r="AI1923" s="140"/>
      <c r="AJ1923" s="46"/>
      <c r="AL1923" s="140"/>
      <c r="AM1923" s="180"/>
      <c r="AN1923" s="180"/>
      <c r="AO1923" s="180"/>
      <c r="AP1923" s="180"/>
      <c r="AQ1923" s="140"/>
      <c r="AR1923" s="46"/>
      <c r="AT1923" s="140"/>
      <c r="AU1923" s="180"/>
      <c r="AV1923" s="180"/>
      <c r="AW1923" s="180"/>
      <c r="AX1923" s="180"/>
      <c r="AY1923" s="140"/>
      <c r="AZ1923" s="46"/>
    </row>
    <row r="1924" spans="22:52" x14ac:dyDescent="0.25">
      <c r="V1924" s="140"/>
      <c r="W1924" s="180"/>
      <c r="X1924" s="180"/>
      <c r="Y1924" s="180"/>
      <c r="Z1924" s="180"/>
      <c r="AA1924" s="140"/>
      <c r="AB1924" s="46"/>
      <c r="AD1924" s="140"/>
      <c r="AE1924" s="180"/>
      <c r="AF1924" s="180"/>
      <c r="AG1924" s="180"/>
      <c r="AH1924" s="180"/>
      <c r="AI1924" s="140"/>
      <c r="AJ1924" s="46"/>
      <c r="AL1924" s="140"/>
      <c r="AM1924" s="180"/>
      <c r="AN1924" s="180"/>
      <c r="AO1924" s="180"/>
      <c r="AP1924" s="180"/>
      <c r="AQ1924" s="140"/>
      <c r="AR1924" s="46"/>
      <c r="AT1924" s="140"/>
      <c r="AU1924" s="180"/>
      <c r="AV1924" s="180"/>
      <c r="AW1924" s="180"/>
      <c r="AX1924" s="180"/>
      <c r="AY1924" s="140"/>
      <c r="AZ1924" s="46"/>
    </row>
    <row r="1925" spans="22:52" x14ac:dyDescent="0.25">
      <c r="V1925" s="140"/>
      <c r="W1925" s="180"/>
      <c r="X1925" s="180"/>
      <c r="Y1925" s="180"/>
      <c r="Z1925" s="180"/>
      <c r="AA1925" s="140"/>
      <c r="AB1925" s="46"/>
      <c r="AD1925" s="140"/>
      <c r="AE1925" s="180"/>
      <c r="AF1925" s="180"/>
      <c r="AG1925" s="180"/>
      <c r="AH1925" s="180"/>
      <c r="AI1925" s="140"/>
      <c r="AJ1925" s="46"/>
      <c r="AL1925" s="140"/>
      <c r="AM1925" s="180"/>
      <c r="AN1925" s="180"/>
      <c r="AO1925" s="180"/>
      <c r="AP1925" s="180"/>
      <c r="AQ1925" s="140"/>
      <c r="AR1925" s="46"/>
      <c r="AT1925" s="140"/>
      <c r="AU1925" s="180"/>
      <c r="AV1925" s="180"/>
      <c r="AW1925" s="180"/>
      <c r="AX1925" s="180"/>
      <c r="AY1925" s="140"/>
      <c r="AZ1925" s="46"/>
    </row>
    <row r="1926" spans="22:52" x14ac:dyDescent="0.25">
      <c r="V1926" s="140"/>
      <c r="W1926" s="180"/>
      <c r="X1926" s="180"/>
      <c r="Y1926" s="180"/>
      <c r="Z1926" s="180"/>
      <c r="AA1926" s="140"/>
      <c r="AB1926" s="46"/>
      <c r="AD1926" s="140"/>
      <c r="AE1926" s="180"/>
      <c r="AF1926" s="180"/>
      <c r="AG1926" s="180"/>
      <c r="AH1926" s="180"/>
      <c r="AI1926" s="140"/>
      <c r="AJ1926" s="46"/>
      <c r="AL1926" s="140"/>
      <c r="AM1926" s="180"/>
      <c r="AN1926" s="180"/>
      <c r="AO1926" s="180"/>
      <c r="AP1926" s="180"/>
      <c r="AQ1926" s="140"/>
      <c r="AR1926" s="46"/>
      <c r="AT1926" s="140"/>
      <c r="AU1926" s="180"/>
      <c r="AV1926" s="180"/>
      <c r="AW1926" s="180"/>
      <c r="AX1926" s="180"/>
      <c r="AY1926" s="140"/>
      <c r="AZ1926" s="46"/>
    </row>
    <row r="1927" spans="22:52" x14ac:dyDescent="0.25">
      <c r="V1927" s="140"/>
      <c r="W1927" s="180"/>
      <c r="X1927" s="180"/>
      <c r="Y1927" s="180"/>
      <c r="Z1927" s="180"/>
      <c r="AA1927" s="140"/>
      <c r="AB1927" s="46"/>
      <c r="AD1927" s="140"/>
      <c r="AE1927" s="180"/>
      <c r="AF1927" s="180"/>
      <c r="AG1927" s="180"/>
      <c r="AH1927" s="180"/>
      <c r="AI1927" s="140"/>
      <c r="AJ1927" s="46"/>
      <c r="AL1927" s="140"/>
      <c r="AM1927" s="180"/>
      <c r="AN1927" s="180"/>
      <c r="AO1927" s="180"/>
      <c r="AP1927" s="180"/>
      <c r="AQ1927" s="140"/>
      <c r="AR1927" s="46"/>
      <c r="AT1927" s="140"/>
      <c r="AU1927" s="180"/>
      <c r="AV1927" s="180"/>
      <c r="AW1927" s="180"/>
      <c r="AX1927" s="180"/>
      <c r="AY1927" s="140"/>
      <c r="AZ1927" s="46"/>
    </row>
    <row r="1928" spans="22:52" x14ac:dyDescent="0.25">
      <c r="V1928" s="140"/>
      <c r="W1928" s="180"/>
      <c r="X1928" s="180"/>
      <c r="Y1928" s="180"/>
      <c r="Z1928" s="180"/>
      <c r="AA1928" s="140"/>
      <c r="AB1928" s="46"/>
      <c r="AD1928" s="140"/>
      <c r="AE1928" s="180"/>
      <c r="AF1928" s="180"/>
      <c r="AG1928" s="180"/>
      <c r="AH1928" s="180"/>
      <c r="AI1928" s="140"/>
      <c r="AJ1928" s="46"/>
      <c r="AL1928" s="140"/>
      <c r="AM1928" s="180"/>
      <c r="AN1928" s="180"/>
      <c r="AO1928" s="180"/>
      <c r="AP1928" s="180"/>
      <c r="AQ1928" s="140"/>
      <c r="AR1928" s="46"/>
      <c r="AT1928" s="140"/>
      <c r="AU1928" s="180"/>
      <c r="AV1928" s="180"/>
      <c r="AW1928" s="180"/>
      <c r="AX1928" s="180"/>
      <c r="AY1928" s="140"/>
      <c r="AZ1928" s="46"/>
    </row>
    <row r="1929" spans="22:52" x14ac:dyDescent="0.25">
      <c r="V1929" s="140"/>
      <c r="W1929" s="180"/>
      <c r="X1929" s="180"/>
      <c r="Y1929" s="180"/>
      <c r="Z1929" s="180"/>
      <c r="AA1929" s="140"/>
      <c r="AB1929" s="46"/>
      <c r="AD1929" s="140"/>
      <c r="AE1929" s="180"/>
      <c r="AF1929" s="180"/>
      <c r="AG1929" s="180"/>
      <c r="AH1929" s="180"/>
      <c r="AI1929" s="140"/>
      <c r="AJ1929" s="46"/>
      <c r="AL1929" s="140"/>
      <c r="AM1929" s="180"/>
      <c r="AN1929" s="180"/>
      <c r="AO1929" s="180"/>
      <c r="AP1929" s="180"/>
      <c r="AQ1929" s="140"/>
      <c r="AR1929" s="46"/>
      <c r="AT1929" s="140"/>
      <c r="AU1929" s="180"/>
      <c r="AV1929" s="180"/>
      <c r="AW1929" s="180"/>
      <c r="AX1929" s="180"/>
      <c r="AY1929" s="140"/>
      <c r="AZ1929" s="46"/>
    </row>
    <row r="1930" spans="22:52" x14ac:dyDescent="0.25">
      <c r="V1930" s="140"/>
      <c r="W1930" s="180"/>
      <c r="X1930" s="180"/>
      <c r="Y1930" s="180"/>
      <c r="Z1930" s="180"/>
      <c r="AA1930" s="140"/>
      <c r="AB1930" s="46"/>
      <c r="AD1930" s="140"/>
      <c r="AE1930" s="180"/>
      <c r="AF1930" s="180"/>
      <c r="AG1930" s="180"/>
      <c r="AH1930" s="180"/>
      <c r="AI1930" s="140"/>
      <c r="AJ1930" s="46"/>
      <c r="AL1930" s="140"/>
      <c r="AM1930" s="180"/>
      <c r="AN1930" s="180"/>
      <c r="AO1930" s="180"/>
      <c r="AP1930" s="180"/>
      <c r="AQ1930" s="140"/>
      <c r="AR1930" s="46"/>
      <c r="AT1930" s="140"/>
      <c r="AU1930" s="180"/>
      <c r="AV1930" s="180"/>
      <c r="AW1930" s="180"/>
      <c r="AX1930" s="180"/>
      <c r="AY1930" s="140"/>
      <c r="AZ1930" s="46"/>
    </row>
    <row r="1931" spans="22:52" x14ac:dyDescent="0.25">
      <c r="V1931" s="140"/>
      <c r="W1931" s="180"/>
      <c r="X1931" s="180"/>
      <c r="Y1931" s="180"/>
      <c r="Z1931" s="180"/>
      <c r="AA1931" s="140"/>
      <c r="AB1931" s="46"/>
      <c r="AD1931" s="140"/>
      <c r="AE1931" s="180"/>
      <c r="AF1931" s="180"/>
      <c r="AG1931" s="180"/>
      <c r="AH1931" s="180"/>
      <c r="AI1931" s="140"/>
      <c r="AJ1931" s="46"/>
      <c r="AL1931" s="140"/>
      <c r="AM1931" s="180"/>
      <c r="AN1931" s="180"/>
      <c r="AO1931" s="180"/>
      <c r="AP1931" s="180"/>
      <c r="AQ1931" s="140"/>
      <c r="AR1931" s="46"/>
      <c r="AT1931" s="140"/>
      <c r="AU1931" s="180"/>
      <c r="AV1931" s="180"/>
      <c r="AW1931" s="180"/>
      <c r="AX1931" s="180"/>
      <c r="AY1931" s="140"/>
      <c r="AZ1931" s="46"/>
    </row>
    <row r="1932" spans="22:52" x14ac:dyDescent="0.25">
      <c r="V1932" s="140"/>
      <c r="W1932" s="180"/>
      <c r="X1932" s="180"/>
      <c r="Y1932" s="180"/>
      <c r="Z1932" s="180"/>
      <c r="AA1932" s="140"/>
      <c r="AB1932" s="46"/>
      <c r="AD1932" s="140"/>
      <c r="AE1932" s="180"/>
      <c r="AF1932" s="180"/>
      <c r="AG1932" s="180"/>
      <c r="AH1932" s="180"/>
      <c r="AI1932" s="140"/>
      <c r="AJ1932" s="46"/>
      <c r="AL1932" s="140"/>
      <c r="AM1932" s="180"/>
      <c r="AN1932" s="180"/>
      <c r="AO1932" s="180"/>
      <c r="AP1932" s="180"/>
      <c r="AQ1932" s="140"/>
      <c r="AR1932" s="46"/>
      <c r="AT1932" s="140"/>
      <c r="AU1932" s="180"/>
      <c r="AV1932" s="180"/>
      <c r="AW1932" s="180"/>
      <c r="AX1932" s="180"/>
      <c r="AY1932" s="140"/>
      <c r="AZ1932" s="46"/>
    </row>
    <row r="1933" spans="22:52" x14ac:dyDescent="0.25">
      <c r="V1933" s="140"/>
      <c r="W1933" s="180"/>
      <c r="X1933" s="180"/>
      <c r="Y1933" s="180"/>
      <c r="Z1933" s="180"/>
      <c r="AA1933" s="140"/>
      <c r="AB1933" s="46"/>
      <c r="AD1933" s="140"/>
      <c r="AE1933" s="180"/>
      <c r="AF1933" s="180"/>
      <c r="AG1933" s="180"/>
      <c r="AH1933" s="180"/>
      <c r="AI1933" s="140"/>
      <c r="AJ1933" s="46"/>
      <c r="AL1933" s="140"/>
      <c r="AM1933" s="180"/>
      <c r="AN1933" s="180"/>
      <c r="AO1933" s="180"/>
      <c r="AP1933" s="180"/>
      <c r="AQ1933" s="140"/>
      <c r="AR1933" s="46"/>
      <c r="AT1933" s="140"/>
      <c r="AU1933" s="180"/>
      <c r="AV1933" s="180"/>
      <c r="AW1933" s="180"/>
      <c r="AX1933" s="180"/>
      <c r="AY1933" s="140"/>
      <c r="AZ1933" s="46"/>
    </row>
    <row r="1934" spans="22:52" x14ac:dyDescent="0.25">
      <c r="V1934" s="140"/>
      <c r="W1934" s="180"/>
      <c r="X1934" s="180"/>
      <c r="Y1934" s="180"/>
      <c r="Z1934" s="180"/>
      <c r="AA1934" s="140"/>
      <c r="AB1934" s="46"/>
      <c r="AD1934" s="140"/>
      <c r="AE1934" s="180"/>
      <c r="AF1934" s="180"/>
      <c r="AG1934" s="180"/>
      <c r="AH1934" s="180"/>
      <c r="AI1934" s="140"/>
      <c r="AJ1934" s="46"/>
      <c r="AL1934" s="140"/>
      <c r="AM1934" s="180"/>
      <c r="AN1934" s="180"/>
      <c r="AO1934" s="180"/>
      <c r="AP1934" s="180"/>
      <c r="AQ1934" s="140"/>
      <c r="AR1934" s="46"/>
      <c r="AT1934" s="140"/>
      <c r="AU1934" s="180"/>
      <c r="AV1934" s="180"/>
      <c r="AW1934" s="180"/>
      <c r="AX1934" s="180"/>
      <c r="AY1934" s="140"/>
      <c r="AZ1934" s="46"/>
    </row>
    <row r="1935" spans="22:52" x14ac:dyDescent="0.25">
      <c r="V1935" s="140"/>
      <c r="W1935" s="180"/>
      <c r="X1935" s="180"/>
      <c r="Y1935" s="180"/>
      <c r="Z1935" s="180"/>
      <c r="AA1935" s="140"/>
      <c r="AB1935" s="46"/>
      <c r="AD1935" s="140"/>
      <c r="AE1935" s="180"/>
      <c r="AF1935" s="180"/>
      <c r="AG1935" s="180"/>
      <c r="AH1935" s="180"/>
      <c r="AI1935" s="140"/>
      <c r="AJ1935" s="46"/>
      <c r="AL1935" s="140"/>
      <c r="AM1935" s="180"/>
      <c r="AN1935" s="180"/>
      <c r="AO1935" s="180"/>
      <c r="AP1935" s="180"/>
      <c r="AQ1935" s="140"/>
      <c r="AR1935" s="46"/>
      <c r="AT1935" s="140"/>
      <c r="AU1935" s="180"/>
      <c r="AV1935" s="180"/>
      <c r="AW1935" s="180"/>
      <c r="AX1935" s="180"/>
      <c r="AY1935" s="140"/>
      <c r="AZ1935" s="46"/>
    </row>
    <row r="1936" spans="22:52" x14ac:dyDescent="0.25">
      <c r="V1936" s="140"/>
      <c r="W1936" s="180"/>
      <c r="X1936" s="180"/>
      <c r="Y1936" s="180"/>
      <c r="Z1936" s="180"/>
      <c r="AA1936" s="140"/>
      <c r="AB1936" s="46"/>
      <c r="AD1936" s="140"/>
      <c r="AE1936" s="180"/>
      <c r="AF1936" s="180"/>
      <c r="AG1936" s="180"/>
      <c r="AH1936" s="180"/>
      <c r="AI1936" s="140"/>
      <c r="AJ1936" s="46"/>
      <c r="AL1936" s="140"/>
      <c r="AM1936" s="180"/>
      <c r="AN1936" s="180"/>
      <c r="AO1936" s="180"/>
      <c r="AP1936" s="180"/>
      <c r="AQ1936" s="140"/>
      <c r="AR1936" s="46"/>
      <c r="AT1936" s="140"/>
      <c r="AU1936" s="180"/>
      <c r="AV1936" s="180"/>
      <c r="AW1936" s="180"/>
      <c r="AX1936" s="180"/>
      <c r="AY1936" s="140"/>
      <c r="AZ1936" s="46"/>
    </row>
    <row r="1937" spans="22:52" x14ac:dyDescent="0.25">
      <c r="V1937" s="140"/>
      <c r="W1937" s="180"/>
      <c r="X1937" s="180"/>
      <c r="Y1937" s="180"/>
      <c r="Z1937" s="180"/>
      <c r="AA1937" s="140"/>
      <c r="AB1937" s="46"/>
      <c r="AD1937" s="140"/>
      <c r="AE1937" s="180"/>
      <c r="AF1937" s="180"/>
      <c r="AG1937" s="180"/>
      <c r="AH1937" s="180"/>
      <c r="AI1937" s="140"/>
      <c r="AJ1937" s="46"/>
      <c r="AL1937" s="140"/>
      <c r="AM1937" s="180"/>
      <c r="AN1937" s="180"/>
      <c r="AO1937" s="180"/>
      <c r="AP1937" s="180"/>
      <c r="AQ1937" s="140"/>
      <c r="AR1937" s="46"/>
      <c r="AT1937" s="140"/>
      <c r="AU1937" s="180"/>
      <c r="AV1937" s="180"/>
      <c r="AW1937" s="180"/>
      <c r="AX1937" s="180"/>
      <c r="AY1937" s="140"/>
      <c r="AZ1937" s="46"/>
    </row>
    <row r="1938" spans="22:52" x14ac:dyDescent="0.25">
      <c r="V1938" s="140"/>
      <c r="W1938" s="180"/>
      <c r="X1938" s="180"/>
      <c r="Y1938" s="180"/>
      <c r="Z1938" s="180"/>
      <c r="AA1938" s="140"/>
      <c r="AB1938" s="46"/>
      <c r="AD1938" s="140"/>
      <c r="AE1938" s="180"/>
      <c r="AF1938" s="180"/>
      <c r="AG1938" s="180"/>
      <c r="AH1938" s="180"/>
      <c r="AI1938" s="140"/>
      <c r="AJ1938" s="46"/>
      <c r="AL1938" s="140"/>
      <c r="AM1938" s="180"/>
      <c r="AN1938" s="180"/>
      <c r="AO1938" s="180"/>
      <c r="AP1938" s="180"/>
      <c r="AQ1938" s="140"/>
      <c r="AR1938" s="46"/>
      <c r="AT1938" s="140"/>
      <c r="AU1938" s="180"/>
      <c r="AV1938" s="180"/>
      <c r="AW1938" s="180"/>
      <c r="AX1938" s="180"/>
      <c r="AY1938" s="140"/>
      <c r="AZ1938" s="46"/>
    </row>
    <row r="1939" spans="22:52" x14ac:dyDescent="0.25">
      <c r="V1939" s="140"/>
      <c r="W1939" s="180"/>
      <c r="X1939" s="180"/>
      <c r="Y1939" s="180"/>
      <c r="Z1939" s="180"/>
      <c r="AA1939" s="140"/>
      <c r="AB1939" s="46"/>
      <c r="AD1939" s="140"/>
      <c r="AE1939" s="180"/>
      <c r="AF1939" s="180"/>
      <c r="AG1939" s="180"/>
      <c r="AH1939" s="180"/>
      <c r="AI1939" s="140"/>
      <c r="AJ1939" s="46"/>
      <c r="AL1939" s="140"/>
      <c r="AM1939" s="180"/>
      <c r="AN1939" s="180"/>
      <c r="AO1939" s="180"/>
      <c r="AP1939" s="180"/>
      <c r="AQ1939" s="140"/>
      <c r="AR1939" s="46"/>
      <c r="AT1939" s="140"/>
      <c r="AU1939" s="180"/>
      <c r="AV1939" s="180"/>
      <c r="AW1939" s="180"/>
      <c r="AX1939" s="180"/>
      <c r="AY1939" s="140"/>
      <c r="AZ1939" s="46"/>
    </row>
    <row r="1940" spans="22:52" x14ac:dyDescent="0.25">
      <c r="V1940" s="140"/>
      <c r="W1940" s="180"/>
      <c r="X1940" s="180"/>
      <c r="Y1940" s="180"/>
      <c r="Z1940" s="180"/>
      <c r="AA1940" s="140"/>
      <c r="AB1940" s="46"/>
      <c r="AD1940" s="140"/>
      <c r="AE1940" s="180"/>
      <c r="AF1940" s="180"/>
      <c r="AG1940" s="180"/>
      <c r="AH1940" s="180"/>
      <c r="AI1940" s="140"/>
      <c r="AJ1940" s="46"/>
      <c r="AL1940" s="140"/>
      <c r="AM1940" s="180"/>
      <c r="AN1940" s="180"/>
      <c r="AO1940" s="180"/>
      <c r="AP1940" s="180"/>
      <c r="AQ1940" s="140"/>
      <c r="AR1940" s="46"/>
      <c r="AT1940" s="140"/>
      <c r="AU1940" s="180"/>
      <c r="AV1940" s="180"/>
      <c r="AW1940" s="180"/>
      <c r="AX1940" s="180"/>
      <c r="AY1940" s="140"/>
      <c r="AZ1940" s="46"/>
    </row>
    <row r="1941" spans="22:52" x14ac:dyDescent="0.25">
      <c r="V1941" s="140"/>
      <c r="W1941" s="180"/>
      <c r="X1941" s="180"/>
      <c r="Y1941" s="180"/>
      <c r="Z1941" s="180"/>
      <c r="AA1941" s="140"/>
      <c r="AB1941" s="46"/>
      <c r="AD1941" s="140"/>
      <c r="AE1941" s="180"/>
      <c r="AF1941" s="180"/>
      <c r="AG1941" s="180"/>
      <c r="AH1941" s="180"/>
      <c r="AI1941" s="140"/>
      <c r="AJ1941" s="46"/>
      <c r="AL1941" s="140"/>
      <c r="AM1941" s="180"/>
      <c r="AN1941" s="180"/>
      <c r="AO1941" s="180"/>
      <c r="AP1941" s="180"/>
      <c r="AQ1941" s="140"/>
      <c r="AR1941" s="46"/>
      <c r="AT1941" s="140"/>
      <c r="AU1941" s="180"/>
      <c r="AV1941" s="180"/>
      <c r="AW1941" s="180"/>
      <c r="AX1941" s="180"/>
      <c r="AY1941" s="140"/>
      <c r="AZ1941" s="46"/>
    </row>
    <row r="1942" spans="22:52" x14ac:dyDescent="0.25">
      <c r="V1942" s="140"/>
      <c r="W1942" s="180"/>
      <c r="X1942" s="180"/>
      <c r="Y1942" s="180"/>
      <c r="Z1942" s="180"/>
      <c r="AA1942" s="140"/>
      <c r="AB1942" s="46"/>
      <c r="AD1942" s="140"/>
      <c r="AE1942" s="180"/>
      <c r="AF1942" s="180"/>
      <c r="AG1942" s="180"/>
      <c r="AH1942" s="180"/>
      <c r="AI1942" s="140"/>
      <c r="AJ1942" s="46"/>
      <c r="AL1942" s="140"/>
      <c r="AM1942" s="180"/>
      <c r="AN1942" s="180"/>
      <c r="AO1942" s="180"/>
      <c r="AP1942" s="180"/>
      <c r="AQ1942" s="140"/>
      <c r="AR1942" s="46"/>
      <c r="AT1942" s="140"/>
      <c r="AU1942" s="180"/>
      <c r="AV1942" s="180"/>
      <c r="AW1942" s="180"/>
      <c r="AX1942" s="180"/>
      <c r="AY1942" s="140"/>
      <c r="AZ1942" s="46"/>
    </row>
    <row r="1943" spans="22:52" x14ac:dyDescent="0.25">
      <c r="V1943" s="140"/>
      <c r="W1943" s="180"/>
      <c r="X1943" s="180"/>
      <c r="Y1943" s="180"/>
      <c r="Z1943" s="180"/>
      <c r="AA1943" s="140"/>
      <c r="AB1943" s="46"/>
      <c r="AD1943" s="140"/>
      <c r="AE1943" s="180"/>
      <c r="AF1943" s="180"/>
      <c r="AG1943" s="180"/>
      <c r="AH1943" s="180"/>
      <c r="AI1943" s="140"/>
      <c r="AJ1943" s="46"/>
      <c r="AL1943" s="140"/>
      <c r="AM1943" s="180"/>
      <c r="AN1943" s="180"/>
      <c r="AO1943" s="180"/>
      <c r="AP1943" s="180"/>
      <c r="AQ1943" s="140"/>
      <c r="AR1943" s="46"/>
      <c r="AT1943" s="140"/>
      <c r="AU1943" s="180"/>
      <c r="AV1943" s="180"/>
      <c r="AW1943" s="180"/>
      <c r="AX1943" s="180"/>
      <c r="AY1943" s="140"/>
      <c r="AZ1943" s="46"/>
    </row>
    <row r="1944" spans="22:52" x14ac:dyDescent="0.25">
      <c r="V1944" s="140"/>
      <c r="W1944" s="180"/>
      <c r="X1944" s="180"/>
      <c r="Y1944" s="180"/>
      <c r="Z1944" s="180"/>
      <c r="AA1944" s="140"/>
      <c r="AB1944" s="46"/>
      <c r="AD1944" s="140"/>
      <c r="AE1944" s="180"/>
      <c r="AF1944" s="180"/>
      <c r="AG1944" s="180"/>
      <c r="AH1944" s="180"/>
      <c r="AI1944" s="140"/>
      <c r="AJ1944" s="46"/>
      <c r="AL1944" s="140"/>
      <c r="AM1944" s="180"/>
      <c r="AN1944" s="180"/>
      <c r="AO1944" s="180"/>
      <c r="AP1944" s="180"/>
      <c r="AQ1944" s="140"/>
      <c r="AR1944" s="46"/>
      <c r="AT1944" s="140"/>
      <c r="AU1944" s="180"/>
      <c r="AV1944" s="180"/>
      <c r="AW1944" s="180"/>
      <c r="AX1944" s="180"/>
      <c r="AY1944" s="140"/>
      <c r="AZ1944" s="46"/>
    </row>
    <row r="1945" spans="22:52" x14ac:dyDescent="0.25">
      <c r="V1945" s="140"/>
      <c r="W1945" s="180"/>
      <c r="X1945" s="180"/>
      <c r="Y1945" s="180"/>
      <c r="Z1945" s="180"/>
      <c r="AA1945" s="140"/>
      <c r="AB1945" s="46"/>
      <c r="AD1945" s="140"/>
      <c r="AE1945" s="180"/>
      <c r="AF1945" s="180"/>
      <c r="AG1945" s="180"/>
      <c r="AH1945" s="180"/>
      <c r="AI1945" s="140"/>
      <c r="AJ1945" s="46"/>
      <c r="AL1945" s="140"/>
      <c r="AM1945" s="180"/>
      <c r="AN1945" s="180"/>
      <c r="AO1945" s="180"/>
      <c r="AP1945" s="180"/>
      <c r="AQ1945" s="140"/>
      <c r="AR1945" s="46"/>
      <c r="AT1945" s="140"/>
      <c r="AU1945" s="180"/>
      <c r="AV1945" s="180"/>
      <c r="AW1945" s="180"/>
      <c r="AX1945" s="180"/>
      <c r="AY1945" s="140"/>
      <c r="AZ1945" s="46"/>
    </row>
    <row r="1946" spans="22:52" x14ac:dyDescent="0.25">
      <c r="V1946" s="140"/>
      <c r="W1946" s="180"/>
      <c r="X1946" s="180"/>
      <c r="Y1946" s="180"/>
      <c r="Z1946" s="180"/>
      <c r="AA1946" s="140"/>
      <c r="AB1946" s="46"/>
      <c r="AD1946" s="140"/>
      <c r="AE1946" s="180"/>
      <c r="AF1946" s="180"/>
      <c r="AG1946" s="180"/>
      <c r="AH1946" s="180"/>
      <c r="AI1946" s="140"/>
      <c r="AJ1946" s="46"/>
      <c r="AL1946" s="140"/>
      <c r="AM1946" s="180"/>
      <c r="AN1946" s="180"/>
      <c r="AO1946" s="180"/>
      <c r="AP1946" s="180"/>
      <c r="AQ1946" s="140"/>
      <c r="AR1946" s="46"/>
      <c r="AT1946" s="140"/>
      <c r="AU1946" s="180"/>
      <c r="AV1946" s="180"/>
      <c r="AW1946" s="180"/>
      <c r="AX1946" s="180"/>
      <c r="AY1946" s="140"/>
      <c r="AZ1946" s="46"/>
    </row>
    <row r="1947" spans="22:52" x14ac:dyDescent="0.25">
      <c r="V1947" s="140"/>
      <c r="W1947" s="180"/>
      <c r="X1947" s="180"/>
      <c r="Y1947" s="180"/>
      <c r="Z1947" s="180"/>
      <c r="AA1947" s="140"/>
      <c r="AB1947" s="46"/>
      <c r="AD1947" s="140"/>
      <c r="AE1947" s="180"/>
      <c r="AF1947" s="180"/>
      <c r="AG1947" s="180"/>
      <c r="AH1947" s="180"/>
      <c r="AI1947" s="140"/>
      <c r="AJ1947" s="46"/>
      <c r="AL1947" s="140"/>
      <c r="AM1947" s="180"/>
      <c r="AN1947" s="180"/>
      <c r="AO1947" s="180"/>
      <c r="AP1947" s="180"/>
      <c r="AQ1947" s="140"/>
      <c r="AR1947" s="46"/>
      <c r="AT1947" s="140"/>
      <c r="AU1947" s="180"/>
      <c r="AV1947" s="180"/>
      <c r="AW1947" s="180"/>
      <c r="AX1947" s="180"/>
      <c r="AY1947" s="140"/>
      <c r="AZ1947" s="46"/>
    </row>
    <row r="1948" spans="22:52" x14ac:dyDescent="0.25">
      <c r="V1948" s="140"/>
      <c r="W1948" s="180"/>
      <c r="X1948" s="180"/>
      <c r="Y1948" s="180"/>
      <c r="Z1948" s="180"/>
      <c r="AA1948" s="140"/>
      <c r="AB1948" s="46"/>
      <c r="AD1948" s="140"/>
      <c r="AE1948" s="180"/>
      <c r="AF1948" s="180"/>
      <c r="AG1948" s="180"/>
      <c r="AH1948" s="180"/>
      <c r="AI1948" s="140"/>
      <c r="AJ1948" s="46"/>
      <c r="AL1948" s="140"/>
      <c r="AM1948" s="180"/>
      <c r="AN1948" s="180"/>
      <c r="AO1948" s="180"/>
      <c r="AP1948" s="180"/>
      <c r="AQ1948" s="140"/>
      <c r="AR1948" s="46"/>
      <c r="AT1948" s="140"/>
      <c r="AU1948" s="180"/>
      <c r="AV1948" s="180"/>
      <c r="AW1948" s="180"/>
      <c r="AX1948" s="180"/>
      <c r="AY1948" s="140"/>
      <c r="AZ1948" s="46"/>
    </row>
    <row r="1949" spans="22:52" x14ac:dyDescent="0.25">
      <c r="V1949" s="140"/>
      <c r="W1949" s="180"/>
      <c r="X1949" s="180"/>
      <c r="Y1949" s="180"/>
      <c r="Z1949" s="180"/>
      <c r="AA1949" s="140"/>
      <c r="AB1949" s="46"/>
      <c r="AD1949" s="140"/>
      <c r="AE1949" s="180"/>
      <c r="AF1949" s="180"/>
      <c r="AG1949" s="180"/>
      <c r="AH1949" s="180"/>
      <c r="AI1949" s="140"/>
      <c r="AJ1949" s="46"/>
      <c r="AL1949" s="140"/>
      <c r="AM1949" s="180"/>
      <c r="AN1949" s="180"/>
      <c r="AO1949" s="180"/>
      <c r="AP1949" s="180"/>
      <c r="AQ1949" s="140"/>
      <c r="AR1949" s="46"/>
      <c r="AT1949" s="140"/>
      <c r="AU1949" s="180"/>
      <c r="AV1949" s="180"/>
      <c r="AW1949" s="180"/>
      <c r="AX1949" s="180"/>
      <c r="AY1949" s="140"/>
      <c r="AZ1949" s="46"/>
    </row>
    <row r="1950" spans="22:52" x14ac:dyDescent="0.25">
      <c r="V1950" s="140"/>
      <c r="W1950" s="180"/>
      <c r="X1950" s="180"/>
      <c r="Y1950" s="180"/>
      <c r="Z1950" s="180"/>
      <c r="AA1950" s="140"/>
      <c r="AB1950" s="46"/>
      <c r="AD1950" s="140"/>
      <c r="AE1950" s="180"/>
      <c r="AF1950" s="180"/>
      <c r="AG1950" s="180"/>
      <c r="AH1950" s="180"/>
      <c r="AI1950" s="140"/>
      <c r="AJ1950" s="46"/>
      <c r="AL1950" s="140"/>
      <c r="AM1950" s="180"/>
      <c r="AN1950" s="180"/>
      <c r="AO1950" s="180"/>
      <c r="AP1950" s="180"/>
      <c r="AQ1950" s="140"/>
      <c r="AR1950" s="46"/>
      <c r="AT1950" s="140"/>
      <c r="AU1950" s="180"/>
      <c r="AV1950" s="180"/>
      <c r="AW1950" s="180"/>
      <c r="AX1950" s="180"/>
      <c r="AY1950" s="140"/>
      <c r="AZ1950" s="46"/>
    </row>
    <row r="1951" spans="22:52" x14ac:dyDescent="0.25">
      <c r="V1951" s="140"/>
      <c r="W1951" s="180"/>
      <c r="X1951" s="180"/>
      <c r="Y1951" s="180"/>
      <c r="Z1951" s="180"/>
      <c r="AA1951" s="140"/>
      <c r="AB1951" s="46"/>
      <c r="AD1951" s="140"/>
      <c r="AE1951" s="180"/>
      <c r="AF1951" s="180"/>
      <c r="AG1951" s="180"/>
      <c r="AH1951" s="180"/>
      <c r="AI1951" s="140"/>
      <c r="AJ1951" s="46"/>
      <c r="AL1951" s="140"/>
      <c r="AM1951" s="180"/>
      <c r="AN1951" s="180"/>
      <c r="AO1951" s="180"/>
      <c r="AP1951" s="180"/>
      <c r="AQ1951" s="140"/>
      <c r="AR1951" s="46"/>
      <c r="AT1951" s="140"/>
      <c r="AU1951" s="180"/>
      <c r="AV1951" s="180"/>
      <c r="AW1951" s="180"/>
      <c r="AX1951" s="180"/>
      <c r="AY1951" s="140"/>
      <c r="AZ1951" s="46"/>
    </row>
    <row r="1952" spans="22:52" x14ac:dyDescent="0.25">
      <c r="V1952" s="140"/>
      <c r="W1952" s="180"/>
      <c r="X1952" s="180"/>
      <c r="Y1952" s="180"/>
      <c r="Z1952" s="180"/>
      <c r="AA1952" s="140"/>
      <c r="AB1952" s="46"/>
      <c r="AD1952" s="140"/>
      <c r="AE1952" s="180"/>
      <c r="AF1952" s="180"/>
      <c r="AG1952" s="180"/>
      <c r="AH1952" s="180"/>
      <c r="AI1952" s="140"/>
      <c r="AJ1952" s="46"/>
      <c r="AL1952" s="140"/>
      <c r="AM1952" s="180"/>
      <c r="AN1952" s="180"/>
      <c r="AO1952" s="180"/>
      <c r="AP1952" s="180"/>
      <c r="AQ1952" s="140"/>
      <c r="AR1952" s="46"/>
      <c r="AT1952" s="140"/>
      <c r="AU1952" s="180"/>
      <c r="AV1952" s="180"/>
      <c r="AW1952" s="180"/>
      <c r="AX1952" s="180"/>
      <c r="AY1952" s="140"/>
      <c r="AZ1952" s="46"/>
    </row>
    <row r="1953" spans="22:52" x14ac:dyDescent="0.25">
      <c r="V1953" s="140"/>
      <c r="W1953" s="180"/>
      <c r="X1953" s="180"/>
      <c r="Y1953" s="180"/>
      <c r="Z1953" s="180"/>
      <c r="AA1953" s="140"/>
      <c r="AB1953" s="46"/>
      <c r="AD1953" s="140"/>
      <c r="AE1953" s="180"/>
      <c r="AF1953" s="180"/>
      <c r="AG1953" s="180"/>
      <c r="AH1953" s="180"/>
      <c r="AI1953" s="140"/>
      <c r="AJ1953" s="46"/>
      <c r="AL1953" s="140"/>
      <c r="AM1953" s="180"/>
      <c r="AN1953" s="180"/>
      <c r="AO1953" s="180"/>
      <c r="AP1953" s="180"/>
      <c r="AQ1953" s="140"/>
      <c r="AR1953" s="46"/>
      <c r="AT1953" s="140"/>
      <c r="AU1953" s="180"/>
      <c r="AV1953" s="180"/>
      <c r="AW1953" s="180"/>
      <c r="AX1953" s="180"/>
      <c r="AY1953" s="140"/>
      <c r="AZ1953" s="46"/>
    </row>
    <row r="1954" spans="22:52" x14ac:dyDescent="0.25">
      <c r="V1954" s="140"/>
      <c r="W1954" s="180"/>
      <c r="X1954" s="180"/>
      <c r="Y1954" s="180"/>
      <c r="Z1954" s="180"/>
      <c r="AA1954" s="140"/>
      <c r="AB1954" s="46"/>
      <c r="AD1954" s="140"/>
      <c r="AE1954" s="180"/>
      <c r="AF1954" s="180"/>
      <c r="AG1954" s="180"/>
      <c r="AH1954" s="180"/>
      <c r="AI1954" s="140"/>
      <c r="AJ1954" s="46"/>
      <c r="AL1954" s="140"/>
      <c r="AM1954" s="180"/>
      <c r="AN1954" s="180"/>
      <c r="AO1954" s="180"/>
      <c r="AP1954" s="180"/>
      <c r="AQ1954" s="140"/>
      <c r="AR1954" s="46"/>
      <c r="AT1954" s="140"/>
      <c r="AU1954" s="180"/>
      <c r="AV1954" s="180"/>
      <c r="AW1954" s="180"/>
      <c r="AX1954" s="180"/>
      <c r="AY1954" s="140"/>
      <c r="AZ1954" s="46"/>
    </row>
    <row r="1955" spans="22:52" x14ac:dyDescent="0.25">
      <c r="V1955" s="140"/>
      <c r="W1955" s="180"/>
      <c r="X1955" s="180"/>
      <c r="Y1955" s="180"/>
      <c r="Z1955" s="180"/>
      <c r="AA1955" s="140"/>
      <c r="AB1955" s="46"/>
      <c r="AD1955" s="140"/>
      <c r="AE1955" s="180"/>
      <c r="AF1955" s="180"/>
      <c r="AG1955" s="180"/>
      <c r="AH1955" s="180"/>
      <c r="AI1955" s="140"/>
      <c r="AJ1955" s="46"/>
      <c r="AL1955" s="140"/>
      <c r="AM1955" s="180"/>
      <c r="AN1955" s="180"/>
      <c r="AO1955" s="180"/>
      <c r="AP1955" s="180"/>
      <c r="AQ1955" s="140"/>
      <c r="AR1955" s="46"/>
      <c r="AT1955" s="140"/>
      <c r="AU1955" s="180"/>
      <c r="AV1955" s="180"/>
      <c r="AW1955" s="180"/>
      <c r="AX1955" s="180"/>
      <c r="AY1955" s="140"/>
      <c r="AZ1955" s="46"/>
    </row>
    <row r="1956" spans="22:52" x14ac:dyDescent="0.25">
      <c r="V1956" s="140"/>
      <c r="W1956" s="180"/>
      <c r="X1956" s="180"/>
      <c r="Y1956" s="180"/>
      <c r="Z1956" s="180"/>
      <c r="AA1956" s="140"/>
      <c r="AB1956" s="46"/>
      <c r="AD1956" s="140"/>
      <c r="AE1956" s="180"/>
      <c r="AF1956" s="180"/>
      <c r="AG1956" s="180"/>
      <c r="AH1956" s="180"/>
      <c r="AI1956" s="140"/>
      <c r="AJ1956" s="46"/>
      <c r="AL1956" s="140"/>
      <c r="AM1956" s="180"/>
      <c r="AN1956" s="180"/>
      <c r="AO1956" s="180"/>
      <c r="AP1956" s="180"/>
      <c r="AQ1956" s="140"/>
      <c r="AR1956" s="46"/>
      <c r="AT1956" s="140"/>
      <c r="AU1956" s="180"/>
      <c r="AV1956" s="180"/>
      <c r="AW1956" s="180"/>
      <c r="AX1956" s="180"/>
      <c r="AY1956" s="140"/>
      <c r="AZ1956" s="46"/>
    </row>
    <row r="1957" spans="22:52" x14ac:dyDescent="0.25">
      <c r="V1957" s="140"/>
      <c r="W1957" s="180"/>
      <c r="X1957" s="180"/>
      <c r="Y1957" s="180"/>
      <c r="Z1957" s="180"/>
      <c r="AA1957" s="140"/>
      <c r="AB1957" s="46"/>
      <c r="AD1957" s="140"/>
      <c r="AE1957" s="180"/>
      <c r="AF1957" s="180"/>
      <c r="AG1957" s="180"/>
      <c r="AH1957" s="180"/>
      <c r="AI1957" s="140"/>
      <c r="AJ1957" s="46"/>
      <c r="AL1957" s="140"/>
      <c r="AM1957" s="180"/>
      <c r="AN1957" s="180"/>
      <c r="AO1957" s="180"/>
      <c r="AP1957" s="180"/>
      <c r="AQ1957" s="140"/>
      <c r="AR1957" s="46"/>
      <c r="AT1957" s="140"/>
      <c r="AU1957" s="180"/>
      <c r="AV1957" s="180"/>
      <c r="AW1957" s="180"/>
      <c r="AX1957" s="180"/>
      <c r="AY1957" s="140"/>
      <c r="AZ1957" s="46"/>
    </row>
    <row r="1958" spans="22:52" x14ac:dyDescent="0.25">
      <c r="V1958" s="140"/>
      <c r="W1958" s="180"/>
      <c r="X1958" s="180"/>
      <c r="Y1958" s="180"/>
      <c r="Z1958" s="180"/>
      <c r="AA1958" s="140"/>
      <c r="AB1958" s="46"/>
      <c r="AD1958" s="140"/>
      <c r="AE1958" s="180"/>
      <c r="AF1958" s="180"/>
      <c r="AG1958" s="180"/>
      <c r="AH1958" s="180"/>
      <c r="AI1958" s="140"/>
      <c r="AJ1958" s="46"/>
      <c r="AL1958" s="140"/>
      <c r="AM1958" s="180"/>
      <c r="AN1958" s="180"/>
      <c r="AO1958" s="180"/>
      <c r="AP1958" s="180"/>
      <c r="AQ1958" s="140"/>
      <c r="AR1958" s="46"/>
      <c r="AT1958" s="140"/>
      <c r="AU1958" s="180"/>
      <c r="AV1958" s="180"/>
      <c r="AW1958" s="180"/>
      <c r="AX1958" s="180"/>
      <c r="AY1958" s="140"/>
      <c r="AZ1958" s="46"/>
    </row>
    <row r="1959" spans="22:52" x14ac:dyDescent="0.25">
      <c r="V1959" s="140"/>
      <c r="W1959" s="180"/>
      <c r="X1959" s="180"/>
      <c r="Y1959" s="180"/>
      <c r="Z1959" s="180"/>
      <c r="AA1959" s="140"/>
      <c r="AB1959" s="46"/>
      <c r="AD1959" s="140"/>
      <c r="AE1959" s="180"/>
      <c r="AF1959" s="180"/>
      <c r="AG1959" s="180"/>
      <c r="AH1959" s="180"/>
      <c r="AI1959" s="140"/>
      <c r="AJ1959" s="46"/>
      <c r="AL1959" s="140"/>
      <c r="AM1959" s="180"/>
      <c r="AN1959" s="180"/>
      <c r="AO1959" s="180"/>
      <c r="AP1959" s="180"/>
      <c r="AQ1959" s="140"/>
      <c r="AR1959" s="46"/>
      <c r="AT1959" s="140"/>
      <c r="AU1959" s="180"/>
      <c r="AV1959" s="180"/>
      <c r="AW1959" s="180"/>
      <c r="AX1959" s="180"/>
      <c r="AY1959" s="140"/>
      <c r="AZ1959" s="46"/>
    </row>
    <row r="1960" spans="22:52" x14ac:dyDescent="0.25">
      <c r="V1960" s="140"/>
      <c r="W1960" s="180"/>
      <c r="X1960" s="180"/>
      <c r="Y1960" s="180"/>
      <c r="Z1960" s="180"/>
      <c r="AA1960" s="140"/>
      <c r="AB1960" s="46"/>
      <c r="AD1960" s="140"/>
      <c r="AE1960" s="180"/>
      <c r="AF1960" s="180"/>
      <c r="AG1960" s="180"/>
      <c r="AH1960" s="180"/>
      <c r="AI1960" s="140"/>
      <c r="AJ1960" s="46"/>
      <c r="AL1960" s="140"/>
      <c r="AM1960" s="180"/>
      <c r="AN1960" s="180"/>
      <c r="AO1960" s="180"/>
      <c r="AP1960" s="180"/>
      <c r="AQ1960" s="140"/>
      <c r="AR1960" s="46"/>
      <c r="AT1960" s="140"/>
      <c r="AU1960" s="180"/>
      <c r="AV1960" s="180"/>
      <c r="AW1960" s="180"/>
      <c r="AX1960" s="180"/>
      <c r="AY1960" s="140"/>
      <c r="AZ1960" s="46"/>
    </row>
    <row r="1961" spans="22:52" x14ac:dyDescent="0.25">
      <c r="V1961" s="140"/>
      <c r="W1961" s="180"/>
      <c r="X1961" s="180"/>
      <c r="Y1961" s="180"/>
      <c r="Z1961" s="180"/>
      <c r="AA1961" s="140"/>
      <c r="AB1961" s="46"/>
      <c r="AD1961" s="140"/>
      <c r="AE1961" s="180"/>
      <c r="AF1961" s="180"/>
      <c r="AG1961" s="180"/>
      <c r="AH1961" s="180"/>
      <c r="AI1961" s="140"/>
      <c r="AJ1961" s="46"/>
      <c r="AL1961" s="140"/>
      <c r="AM1961" s="180"/>
      <c r="AN1961" s="180"/>
      <c r="AO1961" s="180"/>
      <c r="AP1961" s="180"/>
      <c r="AQ1961" s="140"/>
      <c r="AR1961" s="46"/>
      <c r="AT1961" s="140"/>
      <c r="AU1961" s="180"/>
      <c r="AV1961" s="180"/>
      <c r="AW1961" s="180"/>
      <c r="AX1961" s="180"/>
      <c r="AY1961" s="140"/>
      <c r="AZ1961" s="46"/>
    </row>
    <row r="1962" spans="22:52" x14ac:dyDescent="0.25">
      <c r="V1962" s="140"/>
      <c r="W1962" s="180"/>
      <c r="X1962" s="180"/>
      <c r="Y1962" s="180"/>
      <c r="Z1962" s="180"/>
      <c r="AA1962" s="140"/>
      <c r="AB1962" s="46"/>
      <c r="AD1962" s="140"/>
      <c r="AE1962" s="180"/>
      <c r="AF1962" s="180"/>
      <c r="AG1962" s="180"/>
      <c r="AH1962" s="180"/>
      <c r="AI1962" s="140"/>
      <c r="AJ1962" s="46"/>
      <c r="AL1962" s="140"/>
      <c r="AM1962" s="180"/>
      <c r="AN1962" s="180"/>
      <c r="AO1962" s="180"/>
      <c r="AP1962" s="180"/>
      <c r="AQ1962" s="140"/>
      <c r="AR1962" s="46"/>
      <c r="AT1962" s="140"/>
      <c r="AU1962" s="180"/>
      <c r="AV1962" s="180"/>
      <c r="AW1962" s="180"/>
      <c r="AX1962" s="180"/>
      <c r="AY1962" s="140"/>
      <c r="AZ1962" s="46"/>
    </row>
    <row r="1963" spans="22:52" x14ac:dyDescent="0.25">
      <c r="V1963" s="140"/>
      <c r="W1963" s="180"/>
      <c r="X1963" s="180"/>
      <c r="Y1963" s="180"/>
      <c r="Z1963" s="180"/>
      <c r="AA1963" s="140"/>
      <c r="AB1963" s="46"/>
      <c r="AD1963" s="140"/>
      <c r="AE1963" s="180"/>
      <c r="AF1963" s="180"/>
      <c r="AG1963" s="180"/>
      <c r="AH1963" s="180"/>
      <c r="AI1963" s="140"/>
      <c r="AJ1963" s="46"/>
      <c r="AL1963" s="140"/>
      <c r="AM1963" s="180"/>
      <c r="AN1963" s="180"/>
      <c r="AO1963" s="180"/>
      <c r="AP1963" s="180"/>
      <c r="AQ1963" s="140"/>
      <c r="AR1963" s="46"/>
      <c r="AT1963" s="140"/>
      <c r="AU1963" s="180"/>
      <c r="AV1963" s="180"/>
      <c r="AW1963" s="180"/>
      <c r="AX1963" s="180"/>
      <c r="AY1963" s="140"/>
      <c r="AZ1963" s="46"/>
    </row>
    <row r="1964" spans="22:52" x14ac:dyDescent="0.25">
      <c r="V1964" s="140"/>
      <c r="W1964" s="180"/>
      <c r="X1964" s="180"/>
      <c r="Y1964" s="180"/>
      <c r="Z1964" s="180"/>
      <c r="AA1964" s="140"/>
      <c r="AB1964" s="46"/>
      <c r="AD1964" s="140"/>
      <c r="AE1964" s="180"/>
      <c r="AF1964" s="180"/>
      <c r="AG1964" s="180"/>
      <c r="AH1964" s="180"/>
      <c r="AI1964" s="140"/>
      <c r="AJ1964" s="46"/>
      <c r="AL1964" s="140"/>
      <c r="AM1964" s="180"/>
      <c r="AN1964" s="180"/>
      <c r="AO1964" s="180"/>
      <c r="AP1964" s="180"/>
      <c r="AQ1964" s="140"/>
      <c r="AR1964" s="46"/>
      <c r="AT1964" s="140"/>
      <c r="AU1964" s="180"/>
      <c r="AV1964" s="180"/>
      <c r="AW1964" s="180"/>
      <c r="AX1964" s="180"/>
      <c r="AY1964" s="140"/>
      <c r="AZ1964" s="46"/>
    </row>
    <row r="1965" spans="22:52" x14ac:dyDescent="0.25">
      <c r="V1965" s="140"/>
      <c r="W1965" s="180"/>
      <c r="X1965" s="180"/>
      <c r="Y1965" s="180"/>
      <c r="Z1965" s="180"/>
      <c r="AA1965" s="140"/>
      <c r="AB1965" s="46"/>
      <c r="AD1965" s="140"/>
      <c r="AE1965" s="180"/>
      <c r="AF1965" s="180"/>
      <c r="AG1965" s="180"/>
      <c r="AH1965" s="180"/>
      <c r="AI1965" s="140"/>
      <c r="AJ1965" s="46"/>
      <c r="AL1965" s="140"/>
      <c r="AM1965" s="180"/>
      <c r="AN1965" s="180"/>
      <c r="AO1965" s="180"/>
      <c r="AP1965" s="180"/>
      <c r="AQ1965" s="140"/>
      <c r="AR1965" s="46"/>
      <c r="AT1965" s="140"/>
      <c r="AU1965" s="180"/>
      <c r="AV1965" s="180"/>
      <c r="AW1965" s="180"/>
      <c r="AX1965" s="180"/>
      <c r="AY1965" s="140"/>
      <c r="AZ1965" s="46"/>
    </row>
    <row r="1966" spans="22:52" x14ac:dyDescent="0.25">
      <c r="V1966" s="140"/>
      <c r="W1966" s="180"/>
      <c r="X1966" s="180"/>
      <c r="Y1966" s="180"/>
      <c r="Z1966" s="180"/>
      <c r="AA1966" s="140"/>
      <c r="AB1966" s="46"/>
      <c r="AD1966" s="140"/>
      <c r="AE1966" s="180"/>
      <c r="AF1966" s="180"/>
      <c r="AG1966" s="180"/>
      <c r="AH1966" s="180"/>
      <c r="AI1966" s="140"/>
      <c r="AJ1966" s="46"/>
      <c r="AL1966" s="140"/>
      <c r="AM1966" s="180"/>
      <c r="AN1966" s="180"/>
      <c r="AO1966" s="180"/>
      <c r="AP1966" s="180"/>
      <c r="AQ1966" s="140"/>
      <c r="AR1966" s="46"/>
      <c r="AT1966" s="140"/>
      <c r="AU1966" s="180"/>
      <c r="AV1966" s="180"/>
      <c r="AW1966" s="180"/>
      <c r="AX1966" s="180"/>
      <c r="AY1966" s="140"/>
      <c r="AZ1966" s="46"/>
    </row>
    <row r="1967" spans="22:52" x14ac:dyDescent="0.25">
      <c r="V1967" s="140"/>
      <c r="W1967" s="180"/>
      <c r="X1967" s="180"/>
      <c r="Y1967" s="180"/>
      <c r="Z1967" s="180"/>
      <c r="AA1967" s="140"/>
      <c r="AB1967" s="46"/>
      <c r="AD1967" s="140"/>
      <c r="AE1967" s="180"/>
      <c r="AF1967" s="180"/>
      <c r="AG1967" s="180"/>
      <c r="AH1967" s="180"/>
      <c r="AI1967" s="140"/>
      <c r="AJ1967" s="46"/>
      <c r="AL1967" s="140"/>
      <c r="AM1967" s="180"/>
      <c r="AN1967" s="180"/>
      <c r="AO1967" s="180"/>
      <c r="AP1967" s="180"/>
      <c r="AQ1967" s="140"/>
      <c r="AR1967" s="46"/>
      <c r="AT1967" s="140"/>
      <c r="AU1967" s="180"/>
      <c r="AV1967" s="180"/>
      <c r="AW1967" s="180"/>
      <c r="AX1967" s="180"/>
      <c r="AY1967" s="140"/>
      <c r="AZ1967" s="46"/>
    </row>
    <row r="1968" spans="22:52" x14ac:dyDescent="0.25">
      <c r="V1968" s="140"/>
      <c r="W1968" s="180"/>
      <c r="X1968" s="180"/>
      <c r="Y1968" s="180"/>
      <c r="Z1968" s="180"/>
      <c r="AA1968" s="140"/>
      <c r="AB1968" s="46"/>
      <c r="AD1968" s="140"/>
      <c r="AE1968" s="180"/>
      <c r="AF1968" s="180"/>
      <c r="AG1968" s="180"/>
      <c r="AH1968" s="180"/>
      <c r="AI1968" s="140"/>
      <c r="AJ1968" s="46"/>
      <c r="AL1968" s="140"/>
      <c r="AM1968" s="180"/>
      <c r="AN1968" s="180"/>
      <c r="AO1968" s="180"/>
      <c r="AP1968" s="180"/>
      <c r="AQ1968" s="140"/>
      <c r="AR1968" s="46"/>
      <c r="AT1968" s="140"/>
      <c r="AU1968" s="180"/>
      <c r="AV1968" s="180"/>
      <c r="AW1968" s="180"/>
      <c r="AX1968" s="180"/>
      <c r="AY1968" s="140"/>
      <c r="AZ1968" s="46"/>
    </row>
    <row r="1969" spans="22:52" x14ac:dyDescent="0.25">
      <c r="V1969" s="140"/>
      <c r="W1969" s="180"/>
      <c r="X1969" s="180"/>
      <c r="Y1969" s="180"/>
      <c r="Z1969" s="180"/>
      <c r="AA1969" s="140"/>
      <c r="AB1969" s="46"/>
      <c r="AD1969" s="140"/>
      <c r="AE1969" s="180"/>
      <c r="AF1969" s="180"/>
      <c r="AG1969" s="180"/>
      <c r="AH1969" s="180"/>
      <c r="AI1969" s="140"/>
      <c r="AJ1969" s="46"/>
      <c r="AL1969" s="140"/>
      <c r="AM1969" s="180"/>
      <c r="AN1969" s="180"/>
      <c r="AO1969" s="180"/>
      <c r="AP1969" s="180"/>
      <c r="AQ1969" s="140"/>
      <c r="AR1969" s="46"/>
      <c r="AT1969" s="140"/>
      <c r="AU1969" s="180"/>
      <c r="AV1969" s="180"/>
      <c r="AW1969" s="180"/>
      <c r="AX1969" s="180"/>
      <c r="AY1969" s="140"/>
      <c r="AZ1969" s="46"/>
    </row>
    <row r="1970" spans="22:52" x14ac:dyDescent="0.25">
      <c r="V1970" s="140"/>
      <c r="W1970" s="180"/>
      <c r="X1970" s="180"/>
      <c r="Y1970" s="180"/>
      <c r="Z1970" s="180"/>
      <c r="AA1970" s="140"/>
      <c r="AB1970" s="46"/>
      <c r="AD1970" s="140"/>
      <c r="AE1970" s="180"/>
      <c r="AF1970" s="180"/>
      <c r="AG1970" s="180"/>
      <c r="AH1970" s="180"/>
      <c r="AI1970" s="140"/>
      <c r="AJ1970" s="46"/>
      <c r="AL1970" s="140"/>
      <c r="AM1970" s="180"/>
      <c r="AN1970" s="180"/>
      <c r="AO1970" s="180"/>
      <c r="AP1970" s="180"/>
      <c r="AQ1970" s="140"/>
      <c r="AR1970" s="46"/>
      <c r="AT1970" s="140"/>
      <c r="AU1970" s="180"/>
      <c r="AV1970" s="180"/>
      <c r="AW1970" s="180"/>
      <c r="AX1970" s="180"/>
      <c r="AY1970" s="140"/>
      <c r="AZ1970" s="46"/>
    </row>
    <row r="1971" spans="22:52" x14ac:dyDescent="0.25">
      <c r="V1971" s="140"/>
      <c r="W1971" s="180"/>
      <c r="X1971" s="180"/>
      <c r="Y1971" s="180"/>
      <c r="Z1971" s="180"/>
      <c r="AA1971" s="140"/>
      <c r="AB1971" s="46"/>
      <c r="AD1971" s="140"/>
      <c r="AE1971" s="180"/>
      <c r="AF1971" s="180"/>
      <c r="AG1971" s="180"/>
      <c r="AH1971" s="180"/>
      <c r="AI1971" s="140"/>
      <c r="AJ1971" s="46"/>
      <c r="AL1971" s="140"/>
      <c r="AM1971" s="180"/>
      <c r="AN1971" s="180"/>
      <c r="AO1971" s="180"/>
      <c r="AP1971" s="180"/>
      <c r="AQ1971" s="140"/>
      <c r="AR1971" s="46"/>
      <c r="AT1971" s="140"/>
      <c r="AU1971" s="180"/>
      <c r="AV1971" s="180"/>
      <c r="AW1971" s="180"/>
      <c r="AX1971" s="180"/>
      <c r="AY1971" s="140"/>
      <c r="AZ1971" s="46"/>
    </row>
    <row r="1972" spans="22:52" x14ac:dyDescent="0.25">
      <c r="V1972" s="140"/>
      <c r="W1972" s="180"/>
      <c r="X1972" s="180"/>
      <c r="Y1972" s="180"/>
      <c r="Z1972" s="180"/>
      <c r="AA1972" s="140"/>
      <c r="AB1972" s="46"/>
      <c r="AD1972" s="140"/>
      <c r="AE1972" s="180"/>
      <c r="AF1972" s="180"/>
      <c r="AG1972" s="180"/>
      <c r="AH1972" s="180"/>
      <c r="AI1972" s="140"/>
      <c r="AJ1972" s="46"/>
      <c r="AL1972" s="140"/>
      <c r="AM1972" s="180"/>
      <c r="AN1972" s="180"/>
      <c r="AO1972" s="180"/>
      <c r="AP1972" s="180"/>
      <c r="AQ1972" s="140"/>
      <c r="AR1972" s="46"/>
      <c r="AT1972" s="140"/>
      <c r="AU1972" s="180"/>
      <c r="AV1972" s="180"/>
      <c r="AW1972" s="180"/>
      <c r="AX1972" s="180"/>
      <c r="AY1972" s="140"/>
      <c r="AZ1972" s="46"/>
    </row>
    <row r="1973" spans="22:52" x14ac:dyDescent="0.25">
      <c r="V1973" s="140"/>
      <c r="W1973" s="180"/>
      <c r="X1973" s="180"/>
      <c r="Y1973" s="180"/>
      <c r="Z1973" s="180"/>
      <c r="AA1973" s="140"/>
      <c r="AB1973" s="46"/>
      <c r="AD1973" s="140"/>
      <c r="AE1973" s="180"/>
      <c r="AF1973" s="180"/>
      <c r="AG1973" s="180"/>
      <c r="AH1973" s="180"/>
      <c r="AI1973" s="140"/>
      <c r="AJ1973" s="46"/>
      <c r="AL1973" s="140"/>
      <c r="AM1973" s="180"/>
      <c r="AN1973" s="180"/>
      <c r="AO1973" s="180"/>
      <c r="AP1973" s="180"/>
      <c r="AQ1973" s="140"/>
      <c r="AR1973" s="46"/>
      <c r="AT1973" s="140"/>
      <c r="AU1973" s="180"/>
      <c r="AV1973" s="180"/>
      <c r="AW1973" s="180"/>
      <c r="AX1973" s="180"/>
      <c r="AY1973" s="140"/>
      <c r="AZ1973" s="46"/>
    </row>
    <row r="1974" spans="22:52" x14ac:dyDescent="0.25">
      <c r="V1974" s="140"/>
      <c r="W1974" s="180"/>
      <c r="X1974" s="180"/>
      <c r="Y1974" s="180"/>
      <c r="Z1974" s="180"/>
      <c r="AA1974" s="140"/>
      <c r="AB1974" s="46"/>
      <c r="AD1974" s="140"/>
      <c r="AE1974" s="180"/>
      <c r="AF1974" s="180"/>
      <c r="AG1974" s="180"/>
      <c r="AH1974" s="180"/>
      <c r="AI1974" s="140"/>
      <c r="AJ1974" s="46"/>
      <c r="AL1974" s="140"/>
      <c r="AM1974" s="180"/>
      <c r="AN1974" s="180"/>
      <c r="AO1974" s="180"/>
      <c r="AP1974" s="180"/>
      <c r="AQ1974" s="140"/>
      <c r="AR1974" s="46"/>
      <c r="AT1974" s="140"/>
      <c r="AU1974" s="180"/>
      <c r="AV1974" s="180"/>
      <c r="AW1974" s="180"/>
      <c r="AX1974" s="180"/>
      <c r="AY1974" s="140"/>
      <c r="AZ1974" s="46"/>
    </row>
    <row r="1975" spans="22:52" x14ac:dyDescent="0.25">
      <c r="V1975" s="140"/>
      <c r="W1975" s="180"/>
      <c r="X1975" s="180"/>
      <c r="Y1975" s="180"/>
      <c r="Z1975" s="180"/>
      <c r="AA1975" s="140"/>
      <c r="AB1975" s="46"/>
      <c r="AD1975" s="140"/>
      <c r="AE1975" s="180"/>
      <c r="AF1975" s="180"/>
      <c r="AG1975" s="180"/>
      <c r="AH1975" s="180"/>
      <c r="AI1975" s="140"/>
      <c r="AJ1975" s="46"/>
      <c r="AL1975" s="140"/>
      <c r="AM1975" s="180"/>
      <c r="AN1975" s="180"/>
      <c r="AO1975" s="180"/>
      <c r="AP1975" s="180"/>
      <c r="AQ1975" s="140"/>
      <c r="AR1975" s="46"/>
      <c r="AT1975" s="140"/>
      <c r="AU1975" s="180"/>
      <c r="AV1975" s="180"/>
      <c r="AW1975" s="180"/>
      <c r="AX1975" s="180"/>
      <c r="AY1975" s="140"/>
      <c r="AZ1975" s="46"/>
    </row>
    <row r="1976" spans="22:52" x14ac:dyDescent="0.25">
      <c r="V1976" s="140"/>
      <c r="W1976" s="180"/>
      <c r="X1976" s="180"/>
      <c r="Y1976" s="180"/>
      <c r="Z1976" s="180"/>
      <c r="AA1976" s="140"/>
      <c r="AB1976" s="46"/>
      <c r="AD1976" s="140"/>
      <c r="AE1976" s="180"/>
      <c r="AF1976" s="180"/>
      <c r="AG1976" s="180"/>
      <c r="AH1976" s="180"/>
      <c r="AI1976" s="140"/>
      <c r="AJ1976" s="46"/>
      <c r="AL1976" s="140"/>
      <c r="AM1976" s="180"/>
      <c r="AN1976" s="180"/>
      <c r="AO1976" s="180"/>
      <c r="AP1976" s="180"/>
      <c r="AQ1976" s="140"/>
      <c r="AR1976" s="46"/>
      <c r="AT1976" s="140"/>
      <c r="AU1976" s="180"/>
      <c r="AV1976" s="180"/>
      <c r="AW1976" s="180"/>
      <c r="AX1976" s="180"/>
      <c r="AY1976" s="140"/>
      <c r="AZ1976" s="46"/>
    </row>
    <row r="1977" spans="22:52" x14ac:dyDescent="0.25">
      <c r="V1977" s="140"/>
      <c r="W1977" s="180"/>
      <c r="X1977" s="180"/>
      <c r="Y1977" s="180"/>
      <c r="Z1977" s="180"/>
      <c r="AA1977" s="140"/>
      <c r="AB1977" s="46"/>
      <c r="AD1977" s="140"/>
      <c r="AE1977" s="180"/>
      <c r="AF1977" s="180"/>
      <c r="AG1977" s="180"/>
      <c r="AH1977" s="180"/>
      <c r="AI1977" s="140"/>
      <c r="AJ1977" s="46"/>
      <c r="AL1977" s="140"/>
      <c r="AM1977" s="180"/>
      <c r="AN1977" s="180"/>
      <c r="AO1977" s="180"/>
      <c r="AP1977" s="180"/>
      <c r="AQ1977" s="140"/>
      <c r="AR1977" s="46"/>
      <c r="AT1977" s="140"/>
      <c r="AU1977" s="180"/>
      <c r="AV1977" s="180"/>
      <c r="AW1977" s="180"/>
      <c r="AX1977" s="180"/>
      <c r="AY1977" s="140"/>
      <c r="AZ1977" s="46"/>
    </row>
    <row r="1978" spans="22:52" x14ac:dyDescent="0.25">
      <c r="V1978" s="140"/>
      <c r="W1978" s="180"/>
      <c r="X1978" s="180"/>
      <c r="Y1978" s="180"/>
      <c r="Z1978" s="180"/>
      <c r="AA1978" s="140"/>
      <c r="AB1978" s="46"/>
      <c r="AD1978" s="140"/>
      <c r="AE1978" s="180"/>
      <c r="AF1978" s="180"/>
      <c r="AG1978" s="180"/>
      <c r="AH1978" s="180"/>
      <c r="AI1978" s="140"/>
      <c r="AJ1978" s="46"/>
      <c r="AL1978" s="140"/>
      <c r="AM1978" s="180"/>
      <c r="AN1978" s="180"/>
      <c r="AO1978" s="180"/>
      <c r="AP1978" s="180"/>
      <c r="AQ1978" s="140"/>
      <c r="AR1978" s="46"/>
      <c r="AT1978" s="140"/>
      <c r="AU1978" s="180"/>
      <c r="AV1978" s="180"/>
      <c r="AW1978" s="180"/>
      <c r="AX1978" s="180"/>
      <c r="AY1978" s="140"/>
      <c r="AZ1978" s="46"/>
    </row>
    <row r="1979" spans="22:52" x14ac:dyDescent="0.25">
      <c r="V1979" s="140"/>
      <c r="W1979" s="180"/>
      <c r="X1979" s="180"/>
      <c r="Y1979" s="180"/>
      <c r="Z1979" s="180"/>
      <c r="AA1979" s="140"/>
      <c r="AB1979" s="46"/>
      <c r="AD1979" s="140"/>
      <c r="AE1979" s="180"/>
      <c r="AF1979" s="180"/>
      <c r="AG1979" s="180"/>
      <c r="AH1979" s="180"/>
      <c r="AI1979" s="140"/>
      <c r="AJ1979" s="46"/>
      <c r="AL1979" s="140"/>
      <c r="AM1979" s="180"/>
      <c r="AN1979" s="180"/>
      <c r="AO1979" s="180"/>
      <c r="AP1979" s="180"/>
      <c r="AQ1979" s="140"/>
      <c r="AR1979" s="46"/>
      <c r="AT1979" s="140"/>
      <c r="AU1979" s="180"/>
      <c r="AV1979" s="180"/>
      <c r="AW1979" s="180"/>
      <c r="AX1979" s="180"/>
      <c r="AY1979" s="140"/>
      <c r="AZ1979" s="46"/>
    </row>
    <row r="1980" spans="22:52" x14ac:dyDescent="0.25">
      <c r="V1980" s="140"/>
      <c r="W1980" s="180"/>
      <c r="X1980" s="180"/>
      <c r="Y1980" s="180"/>
      <c r="Z1980" s="180"/>
      <c r="AA1980" s="140"/>
      <c r="AB1980" s="46"/>
      <c r="AD1980" s="140"/>
      <c r="AE1980" s="180"/>
      <c r="AF1980" s="180"/>
      <c r="AG1980" s="180"/>
      <c r="AH1980" s="180"/>
      <c r="AI1980" s="140"/>
      <c r="AJ1980" s="46"/>
      <c r="AL1980" s="140"/>
      <c r="AM1980" s="180"/>
      <c r="AN1980" s="180"/>
      <c r="AO1980" s="180"/>
      <c r="AP1980" s="180"/>
      <c r="AQ1980" s="140"/>
      <c r="AR1980" s="46"/>
      <c r="AT1980" s="140"/>
      <c r="AU1980" s="180"/>
      <c r="AV1980" s="180"/>
      <c r="AW1980" s="180"/>
      <c r="AX1980" s="180"/>
      <c r="AY1980" s="140"/>
      <c r="AZ1980" s="46"/>
    </row>
    <row r="1981" spans="22:52" x14ac:dyDescent="0.25">
      <c r="V1981" s="140"/>
      <c r="W1981" s="180"/>
      <c r="X1981" s="180"/>
      <c r="Y1981" s="180"/>
      <c r="Z1981" s="180"/>
      <c r="AA1981" s="140"/>
      <c r="AB1981" s="46"/>
      <c r="AD1981" s="140"/>
      <c r="AE1981" s="180"/>
      <c r="AF1981" s="180"/>
      <c r="AG1981" s="180"/>
      <c r="AH1981" s="180"/>
      <c r="AI1981" s="140"/>
      <c r="AJ1981" s="46"/>
      <c r="AL1981" s="140"/>
      <c r="AM1981" s="180"/>
      <c r="AN1981" s="180"/>
      <c r="AO1981" s="180"/>
      <c r="AP1981" s="180"/>
      <c r="AQ1981" s="140"/>
      <c r="AR1981" s="46"/>
      <c r="AT1981" s="140"/>
      <c r="AU1981" s="180"/>
      <c r="AV1981" s="180"/>
      <c r="AW1981" s="180"/>
      <c r="AX1981" s="180"/>
      <c r="AY1981" s="140"/>
      <c r="AZ1981" s="46"/>
    </row>
    <row r="1982" spans="22:52" x14ac:dyDescent="0.25">
      <c r="V1982" s="140"/>
      <c r="W1982" s="180"/>
      <c r="X1982" s="180"/>
      <c r="Y1982" s="180"/>
      <c r="Z1982" s="180"/>
      <c r="AA1982" s="140"/>
      <c r="AB1982" s="46"/>
      <c r="AD1982" s="140"/>
      <c r="AE1982" s="180"/>
      <c r="AF1982" s="180"/>
      <c r="AG1982" s="180"/>
      <c r="AH1982" s="180"/>
      <c r="AI1982" s="140"/>
      <c r="AJ1982" s="46"/>
      <c r="AL1982" s="140"/>
      <c r="AM1982" s="180"/>
      <c r="AN1982" s="180"/>
      <c r="AO1982" s="180"/>
      <c r="AP1982" s="180"/>
      <c r="AQ1982" s="140"/>
      <c r="AR1982" s="46"/>
      <c r="AT1982" s="140"/>
      <c r="AU1982" s="180"/>
      <c r="AV1982" s="180"/>
      <c r="AW1982" s="180"/>
      <c r="AX1982" s="180"/>
      <c r="AY1982" s="140"/>
      <c r="AZ1982" s="46"/>
    </row>
    <row r="1983" spans="22:52" x14ac:dyDescent="0.25">
      <c r="V1983" s="140"/>
      <c r="W1983" s="180"/>
      <c r="X1983" s="180"/>
      <c r="Y1983" s="180"/>
      <c r="Z1983" s="180"/>
      <c r="AA1983" s="140"/>
      <c r="AB1983" s="46"/>
      <c r="AD1983" s="140"/>
      <c r="AE1983" s="180"/>
      <c r="AF1983" s="180"/>
      <c r="AG1983" s="180"/>
      <c r="AH1983" s="180"/>
      <c r="AI1983" s="140"/>
      <c r="AJ1983" s="46"/>
      <c r="AL1983" s="140"/>
      <c r="AM1983" s="180"/>
      <c r="AN1983" s="180"/>
      <c r="AO1983" s="180"/>
      <c r="AP1983" s="180"/>
      <c r="AQ1983" s="140"/>
      <c r="AR1983" s="46"/>
      <c r="AT1983" s="140"/>
      <c r="AU1983" s="180"/>
      <c r="AV1983" s="180"/>
      <c r="AW1983" s="180"/>
      <c r="AX1983" s="180"/>
      <c r="AY1983" s="140"/>
      <c r="AZ1983" s="46"/>
    </row>
    <row r="1984" spans="22:52" x14ac:dyDescent="0.25">
      <c r="V1984" s="140"/>
      <c r="W1984" s="180"/>
      <c r="X1984" s="180"/>
      <c r="Y1984" s="180"/>
      <c r="Z1984" s="180"/>
      <c r="AA1984" s="140"/>
      <c r="AB1984" s="46"/>
      <c r="AD1984" s="140"/>
      <c r="AE1984" s="180"/>
      <c r="AF1984" s="180"/>
      <c r="AG1984" s="180"/>
      <c r="AH1984" s="180"/>
      <c r="AI1984" s="140"/>
      <c r="AJ1984" s="46"/>
      <c r="AL1984" s="140"/>
      <c r="AM1984" s="180"/>
      <c r="AN1984" s="180"/>
      <c r="AO1984" s="180"/>
      <c r="AP1984" s="180"/>
      <c r="AQ1984" s="140"/>
      <c r="AR1984" s="46"/>
      <c r="AT1984" s="140"/>
      <c r="AU1984" s="180"/>
      <c r="AV1984" s="180"/>
      <c r="AW1984" s="180"/>
      <c r="AX1984" s="180"/>
      <c r="AY1984" s="140"/>
      <c r="AZ1984" s="46"/>
    </row>
    <row r="1985" spans="22:52" x14ac:dyDescent="0.25">
      <c r="V1985" s="140"/>
      <c r="W1985" s="180"/>
      <c r="X1985" s="180"/>
      <c r="Y1985" s="180"/>
      <c r="Z1985" s="180"/>
      <c r="AA1985" s="140"/>
      <c r="AB1985" s="46"/>
      <c r="AD1985" s="140"/>
      <c r="AE1985" s="180"/>
      <c r="AF1985" s="180"/>
      <c r="AG1985" s="180"/>
      <c r="AH1985" s="180"/>
      <c r="AI1985" s="140"/>
      <c r="AJ1985" s="46"/>
      <c r="AL1985" s="140"/>
      <c r="AM1985" s="180"/>
      <c r="AN1985" s="180"/>
      <c r="AO1985" s="180"/>
      <c r="AP1985" s="180"/>
      <c r="AQ1985" s="140"/>
      <c r="AR1985" s="46"/>
      <c r="AT1985" s="140"/>
      <c r="AU1985" s="180"/>
      <c r="AV1985" s="180"/>
      <c r="AW1985" s="180"/>
      <c r="AX1985" s="180"/>
      <c r="AY1985" s="140"/>
      <c r="AZ1985" s="46"/>
    </row>
    <row r="1986" spans="22:52" x14ac:dyDescent="0.25">
      <c r="V1986" s="140"/>
      <c r="W1986" s="180"/>
      <c r="X1986" s="180"/>
      <c r="Y1986" s="180"/>
      <c r="Z1986" s="180"/>
      <c r="AA1986" s="140"/>
      <c r="AB1986" s="46"/>
      <c r="AD1986" s="140"/>
      <c r="AE1986" s="180"/>
      <c r="AF1986" s="180"/>
      <c r="AG1986" s="180"/>
      <c r="AH1986" s="180"/>
      <c r="AI1986" s="140"/>
      <c r="AJ1986" s="46"/>
      <c r="AL1986" s="140"/>
      <c r="AM1986" s="180"/>
      <c r="AN1986" s="180"/>
      <c r="AO1986" s="180"/>
      <c r="AP1986" s="180"/>
      <c r="AQ1986" s="140"/>
      <c r="AR1986" s="46"/>
      <c r="AT1986" s="140"/>
      <c r="AU1986" s="180"/>
      <c r="AV1986" s="180"/>
      <c r="AW1986" s="180"/>
      <c r="AX1986" s="180"/>
      <c r="AY1986" s="140"/>
      <c r="AZ1986" s="46"/>
    </row>
    <row r="1987" spans="22:52" x14ac:dyDescent="0.25">
      <c r="V1987" s="140"/>
      <c r="W1987" s="180"/>
      <c r="X1987" s="180"/>
      <c r="Y1987" s="180"/>
      <c r="Z1987" s="180"/>
      <c r="AA1987" s="140"/>
      <c r="AB1987" s="46"/>
      <c r="AD1987" s="140"/>
      <c r="AE1987" s="180"/>
      <c r="AF1987" s="180"/>
      <c r="AG1987" s="180"/>
      <c r="AH1987" s="180"/>
      <c r="AI1987" s="140"/>
      <c r="AJ1987" s="46"/>
      <c r="AL1987" s="140"/>
      <c r="AM1987" s="180"/>
      <c r="AN1987" s="180"/>
      <c r="AO1987" s="180"/>
      <c r="AP1987" s="180"/>
      <c r="AQ1987" s="140"/>
      <c r="AR1987" s="46"/>
      <c r="AT1987" s="140"/>
      <c r="AU1987" s="180"/>
      <c r="AV1987" s="180"/>
      <c r="AW1987" s="180"/>
      <c r="AX1987" s="180"/>
      <c r="AY1987" s="140"/>
      <c r="AZ1987" s="46"/>
    </row>
    <row r="1988" spans="22:52" x14ac:dyDescent="0.25">
      <c r="V1988" s="140"/>
      <c r="W1988" s="180"/>
      <c r="X1988" s="180"/>
      <c r="Y1988" s="180"/>
      <c r="Z1988" s="180"/>
      <c r="AA1988" s="140"/>
      <c r="AB1988" s="46"/>
      <c r="AD1988" s="140"/>
      <c r="AE1988" s="180"/>
      <c r="AF1988" s="180"/>
      <c r="AG1988" s="180"/>
      <c r="AH1988" s="180"/>
      <c r="AI1988" s="140"/>
      <c r="AJ1988" s="46"/>
      <c r="AL1988" s="140"/>
      <c r="AM1988" s="180"/>
      <c r="AN1988" s="180"/>
      <c r="AO1988" s="180"/>
      <c r="AP1988" s="180"/>
      <c r="AQ1988" s="140"/>
      <c r="AR1988" s="46"/>
      <c r="AT1988" s="140"/>
      <c r="AU1988" s="180"/>
      <c r="AV1988" s="180"/>
      <c r="AW1988" s="180"/>
      <c r="AX1988" s="180"/>
      <c r="AY1988" s="140"/>
      <c r="AZ1988" s="46"/>
    </row>
    <row r="1989" spans="22:52" x14ac:dyDescent="0.25">
      <c r="V1989" s="140"/>
      <c r="W1989" s="180"/>
      <c r="X1989" s="180"/>
      <c r="Y1989" s="180"/>
      <c r="Z1989" s="180"/>
      <c r="AA1989" s="140"/>
      <c r="AB1989" s="46"/>
      <c r="AD1989" s="140"/>
      <c r="AE1989" s="180"/>
      <c r="AF1989" s="180"/>
      <c r="AG1989" s="180"/>
      <c r="AH1989" s="180"/>
      <c r="AI1989" s="140"/>
      <c r="AJ1989" s="46"/>
      <c r="AL1989" s="140"/>
      <c r="AM1989" s="180"/>
      <c r="AN1989" s="180"/>
      <c r="AO1989" s="180"/>
      <c r="AP1989" s="180"/>
      <c r="AQ1989" s="140"/>
      <c r="AR1989" s="46"/>
      <c r="AT1989" s="140"/>
      <c r="AU1989" s="180"/>
      <c r="AV1989" s="180"/>
      <c r="AW1989" s="180"/>
      <c r="AX1989" s="180"/>
      <c r="AY1989" s="140"/>
      <c r="AZ1989" s="46"/>
    </row>
    <row r="1990" spans="22:52" x14ac:dyDescent="0.25">
      <c r="V1990" s="140"/>
      <c r="W1990" s="180"/>
      <c r="X1990" s="180"/>
      <c r="Y1990" s="180"/>
      <c r="Z1990" s="180"/>
      <c r="AA1990" s="140"/>
      <c r="AB1990" s="46"/>
      <c r="AD1990" s="140"/>
      <c r="AE1990" s="180"/>
      <c r="AF1990" s="180"/>
      <c r="AG1990" s="180"/>
      <c r="AH1990" s="180"/>
      <c r="AI1990" s="140"/>
      <c r="AJ1990" s="46"/>
      <c r="AL1990" s="140"/>
      <c r="AM1990" s="180"/>
      <c r="AN1990" s="180"/>
      <c r="AO1990" s="180"/>
      <c r="AP1990" s="180"/>
      <c r="AQ1990" s="140"/>
      <c r="AR1990" s="46"/>
      <c r="AT1990" s="140"/>
      <c r="AU1990" s="180"/>
      <c r="AV1990" s="180"/>
      <c r="AW1990" s="180"/>
      <c r="AX1990" s="180"/>
      <c r="AY1990" s="140"/>
      <c r="AZ1990" s="46"/>
    </row>
    <row r="1991" spans="22:52" x14ac:dyDescent="0.25">
      <c r="V1991" s="140"/>
      <c r="W1991" s="180"/>
      <c r="X1991" s="180"/>
      <c r="Y1991" s="180"/>
      <c r="Z1991" s="180"/>
      <c r="AA1991" s="140"/>
      <c r="AB1991" s="46"/>
      <c r="AD1991" s="140"/>
      <c r="AE1991" s="180"/>
      <c r="AF1991" s="180"/>
      <c r="AG1991" s="180"/>
      <c r="AH1991" s="180"/>
      <c r="AI1991" s="140"/>
      <c r="AJ1991" s="46"/>
      <c r="AL1991" s="140"/>
      <c r="AM1991" s="180"/>
      <c r="AN1991" s="180"/>
      <c r="AO1991" s="180"/>
      <c r="AP1991" s="180"/>
      <c r="AQ1991" s="140"/>
      <c r="AR1991" s="46"/>
      <c r="AT1991" s="140"/>
      <c r="AU1991" s="180"/>
      <c r="AV1991" s="180"/>
      <c r="AW1991" s="180"/>
      <c r="AX1991" s="180"/>
      <c r="AY1991" s="140"/>
      <c r="AZ1991" s="46"/>
    </row>
    <row r="1992" spans="22:52" x14ac:dyDescent="0.25">
      <c r="V1992" s="140"/>
      <c r="W1992" s="180"/>
      <c r="X1992" s="180"/>
      <c r="Y1992" s="180"/>
      <c r="Z1992" s="180"/>
      <c r="AA1992" s="140"/>
      <c r="AB1992" s="46"/>
      <c r="AD1992" s="140"/>
      <c r="AE1992" s="180"/>
      <c r="AF1992" s="180"/>
      <c r="AG1992" s="180"/>
      <c r="AH1992" s="180"/>
      <c r="AI1992" s="140"/>
      <c r="AJ1992" s="46"/>
      <c r="AL1992" s="140"/>
      <c r="AM1992" s="180"/>
      <c r="AN1992" s="180"/>
      <c r="AO1992" s="180"/>
      <c r="AP1992" s="180"/>
      <c r="AQ1992" s="140"/>
      <c r="AR1992" s="46"/>
      <c r="AT1992" s="140"/>
      <c r="AU1992" s="180"/>
      <c r="AV1992" s="180"/>
      <c r="AW1992" s="180"/>
      <c r="AX1992" s="180"/>
      <c r="AY1992" s="140"/>
      <c r="AZ1992" s="46"/>
    </row>
    <row r="1993" spans="22:52" x14ac:dyDescent="0.25">
      <c r="V1993" s="140"/>
      <c r="W1993" s="180"/>
      <c r="X1993" s="180"/>
      <c r="Y1993" s="180"/>
      <c r="Z1993" s="180"/>
      <c r="AA1993" s="140"/>
      <c r="AB1993" s="46"/>
      <c r="AD1993" s="140"/>
      <c r="AE1993" s="180"/>
      <c r="AF1993" s="180"/>
      <c r="AG1993" s="180"/>
      <c r="AH1993" s="180"/>
      <c r="AI1993" s="140"/>
      <c r="AJ1993" s="46"/>
      <c r="AL1993" s="140"/>
      <c r="AM1993" s="180"/>
      <c r="AN1993" s="180"/>
      <c r="AO1993" s="180"/>
      <c r="AP1993" s="180"/>
      <c r="AQ1993" s="140"/>
      <c r="AR1993" s="46"/>
      <c r="AT1993" s="140"/>
      <c r="AU1993" s="180"/>
      <c r="AV1993" s="180"/>
      <c r="AW1993" s="180"/>
      <c r="AX1993" s="180"/>
      <c r="AY1993" s="140"/>
      <c r="AZ1993" s="46"/>
    </row>
    <row r="1994" spans="22:52" x14ac:dyDescent="0.25">
      <c r="V1994" s="140"/>
      <c r="W1994" s="180"/>
      <c r="X1994" s="180"/>
      <c r="Y1994" s="180"/>
      <c r="Z1994" s="180"/>
      <c r="AA1994" s="140"/>
      <c r="AB1994" s="46"/>
      <c r="AD1994" s="140"/>
      <c r="AE1994" s="180"/>
      <c r="AF1994" s="180"/>
      <c r="AG1994" s="180"/>
      <c r="AH1994" s="180"/>
      <c r="AI1994" s="140"/>
      <c r="AJ1994" s="46"/>
      <c r="AL1994" s="140"/>
      <c r="AM1994" s="180"/>
      <c r="AN1994" s="180"/>
      <c r="AO1994" s="180"/>
      <c r="AP1994" s="180"/>
      <c r="AQ1994" s="140"/>
      <c r="AR1994" s="46"/>
      <c r="AT1994" s="140"/>
      <c r="AU1994" s="180"/>
      <c r="AV1994" s="180"/>
      <c r="AW1994" s="180"/>
      <c r="AX1994" s="180"/>
      <c r="AY1994" s="140"/>
      <c r="AZ1994" s="46"/>
    </row>
    <row r="1995" spans="22:52" x14ac:dyDescent="0.25">
      <c r="V1995" s="140"/>
      <c r="W1995" s="180"/>
      <c r="X1995" s="180"/>
      <c r="Y1995" s="180"/>
      <c r="Z1995" s="180"/>
      <c r="AA1995" s="140"/>
      <c r="AB1995" s="46"/>
      <c r="AD1995" s="140"/>
      <c r="AE1995" s="180"/>
      <c r="AF1995" s="180"/>
      <c r="AG1995" s="180"/>
      <c r="AH1995" s="180"/>
      <c r="AI1995" s="140"/>
      <c r="AJ1995" s="46"/>
      <c r="AL1995" s="140"/>
      <c r="AM1995" s="180"/>
      <c r="AN1995" s="180"/>
      <c r="AO1995" s="180"/>
      <c r="AP1995" s="180"/>
      <c r="AQ1995" s="140"/>
      <c r="AR1995" s="46"/>
      <c r="AT1995" s="140"/>
      <c r="AU1995" s="180"/>
      <c r="AV1995" s="180"/>
      <c r="AW1995" s="180"/>
      <c r="AX1995" s="180"/>
      <c r="AY1995" s="140"/>
      <c r="AZ1995" s="46"/>
    </row>
    <row r="1996" spans="22:52" x14ac:dyDescent="0.25">
      <c r="V1996" s="140"/>
      <c r="W1996" s="180"/>
      <c r="X1996" s="180"/>
      <c r="Y1996" s="180"/>
      <c r="Z1996" s="180"/>
      <c r="AA1996" s="140"/>
      <c r="AB1996" s="46"/>
      <c r="AD1996" s="140"/>
      <c r="AE1996" s="180"/>
      <c r="AF1996" s="180"/>
      <c r="AG1996" s="180"/>
      <c r="AH1996" s="180"/>
      <c r="AI1996" s="140"/>
      <c r="AJ1996" s="46"/>
      <c r="AL1996" s="140"/>
      <c r="AM1996" s="180"/>
      <c r="AN1996" s="180"/>
      <c r="AO1996" s="180"/>
      <c r="AP1996" s="180"/>
      <c r="AQ1996" s="140"/>
      <c r="AR1996" s="46"/>
      <c r="AT1996" s="140"/>
      <c r="AU1996" s="180"/>
      <c r="AV1996" s="180"/>
      <c r="AW1996" s="180"/>
      <c r="AX1996" s="180"/>
      <c r="AY1996" s="140"/>
      <c r="AZ1996" s="46"/>
    </row>
    <row r="1997" spans="22:52" x14ac:dyDescent="0.25">
      <c r="V1997" s="140"/>
      <c r="W1997" s="180"/>
      <c r="X1997" s="180"/>
      <c r="Y1997" s="180"/>
      <c r="Z1997" s="180"/>
      <c r="AA1997" s="140"/>
      <c r="AB1997" s="46"/>
      <c r="AD1997" s="140"/>
      <c r="AE1997" s="180"/>
      <c r="AF1997" s="180"/>
      <c r="AG1997" s="180"/>
      <c r="AH1997" s="180"/>
      <c r="AI1997" s="140"/>
      <c r="AJ1997" s="46"/>
      <c r="AL1997" s="140"/>
      <c r="AM1997" s="180"/>
      <c r="AN1997" s="180"/>
      <c r="AO1997" s="180"/>
      <c r="AP1997" s="180"/>
      <c r="AQ1997" s="140"/>
      <c r="AR1997" s="46"/>
      <c r="AT1997" s="140"/>
      <c r="AU1997" s="180"/>
      <c r="AV1997" s="180"/>
      <c r="AW1997" s="180"/>
      <c r="AX1997" s="180"/>
      <c r="AY1997" s="140"/>
      <c r="AZ1997" s="46"/>
    </row>
    <row r="1998" spans="22:52" x14ac:dyDescent="0.25">
      <c r="V1998" s="140"/>
      <c r="W1998" s="180"/>
      <c r="X1998" s="180"/>
      <c r="Y1998" s="180"/>
      <c r="Z1998" s="180"/>
      <c r="AA1998" s="140"/>
      <c r="AB1998" s="46"/>
      <c r="AD1998" s="140"/>
      <c r="AE1998" s="180"/>
      <c r="AF1998" s="180"/>
      <c r="AG1998" s="180"/>
      <c r="AH1998" s="180"/>
      <c r="AI1998" s="140"/>
      <c r="AJ1998" s="46"/>
      <c r="AL1998" s="140"/>
      <c r="AM1998" s="180"/>
      <c r="AN1998" s="180"/>
      <c r="AO1998" s="180"/>
      <c r="AP1998" s="180"/>
      <c r="AQ1998" s="140"/>
      <c r="AR1998" s="46"/>
      <c r="AT1998" s="140"/>
      <c r="AU1998" s="180"/>
      <c r="AV1998" s="180"/>
      <c r="AW1998" s="180"/>
      <c r="AX1998" s="180"/>
      <c r="AY1998" s="140"/>
      <c r="AZ1998" s="46"/>
    </row>
    <row r="1999" spans="22:52" x14ac:dyDescent="0.25">
      <c r="V1999" s="140"/>
      <c r="W1999" s="180"/>
      <c r="X1999" s="180"/>
      <c r="Y1999" s="180"/>
      <c r="Z1999" s="180"/>
      <c r="AA1999" s="140"/>
      <c r="AB1999" s="46"/>
      <c r="AD1999" s="140"/>
      <c r="AE1999" s="180"/>
      <c r="AF1999" s="180"/>
      <c r="AG1999" s="180"/>
      <c r="AH1999" s="180"/>
      <c r="AI1999" s="140"/>
      <c r="AJ1999" s="46"/>
      <c r="AL1999" s="140"/>
      <c r="AM1999" s="180"/>
      <c r="AN1999" s="180"/>
      <c r="AO1999" s="180"/>
      <c r="AP1999" s="180"/>
      <c r="AQ1999" s="140"/>
      <c r="AR1999" s="46"/>
      <c r="AT1999" s="140"/>
      <c r="AU1999" s="180"/>
      <c r="AV1999" s="180"/>
      <c r="AW1999" s="180"/>
      <c r="AX1999" s="180"/>
      <c r="AY1999" s="140"/>
      <c r="AZ1999" s="46"/>
    </row>
    <row r="2000" spans="22:52" x14ac:dyDescent="0.25">
      <c r="V2000" s="140"/>
      <c r="W2000" s="180"/>
      <c r="X2000" s="180"/>
      <c r="Y2000" s="180"/>
      <c r="Z2000" s="180"/>
      <c r="AA2000" s="140"/>
      <c r="AB2000" s="46"/>
      <c r="AD2000" s="140"/>
      <c r="AE2000" s="180"/>
      <c r="AF2000" s="180"/>
      <c r="AG2000" s="180"/>
      <c r="AH2000" s="180"/>
      <c r="AI2000" s="140"/>
      <c r="AJ2000" s="46"/>
      <c r="AL2000" s="140"/>
      <c r="AM2000" s="180"/>
      <c r="AN2000" s="180"/>
      <c r="AO2000" s="180"/>
      <c r="AP2000" s="180"/>
      <c r="AQ2000" s="140"/>
      <c r="AR2000" s="46"/>
      <c r="AT2000" s="140"/>
      <c r="AU2000" s="180"/>
      <c r="AV2000" s="180"/>
      <c r="AW2000" s="180"/>
      <c r="AX2000" s="180"/>
      <c r="AY2000" s="140"/>
      <c r="AZ2000" s="46"/>
    </row>
    <row r="2001" spans="22:52" x14ac:dyDescent="0.25">
      <c r="V2001" s="140"/>
      <c r="W2001" s="180"/>
      <c r="X2001" s="180"/>
      <c r="Y2001" s="180"/>
      <c r="Z2001" s="180"/>
      <c r="AA2001" s="140"/>
      <c r="AB2001" s="46"/>
      <c r="AD2001" s="140"/>
      <c r="AE2001" s="180"/>
      <c r="AF2001" s="180"/>
      <c r="AG2001" s="180"/>
      <c r="AH2001" s="180"/>
      <c r="AI2001" s="140"/>
      <c r="AJ2001" s="46"/>
      <c r="AL2001" s="140"/>
      <c r="AM2001" s="180"/>
      <c r="AN2001" s="180"/>
      <c r="AO2001" s="180"/>
      <c r="AP2001" s="180"/>
      <c r="AQ2001" s="140"/>
      <c r="AR2001" s="46"/>
      <c r="AT2001" s="140"/>
      <c r="AU2001" s="180"/>
      <c r="AV2001" s="180"/>
      <c r="AW2001" s="180"/>
      <c r="AX2001" s="180"/>
      <c r="AY2001" s="140"/>
      <c r="AZ2001" s="46"/>
    </row>
    <row r="2002" spans="22:52" x14ac:dyDescent="0.25">
      <c r="V2002" s="140"/>
      <c r="W2002" s="180"/>
      <c r="X2002" s="180"/>
      <c r="Y2002" s="180"/>
      <c r="Z2002" s="180"/>
      <c r="AA2002" s="140"/>
      <c r="AB2002" s="46"/>
      <c r="AD2002" s="140"/>
      <c r="AE2002" s="180"/>
      <c r="AF2002" s="180"/>
      <c r="AG2002" s="180"/>
      <c r="AH2002" s="180"/>
      <c r="AI2002" s="140"/>
      <c r="AJ2002" s="46"/>
      <c r="AL2002" s="140"/>
      <c r="AM2002" s="180"/>
      <c r="AN2002" s="180"/>
      <c r="AO2002" s="180"/>
      <c r="AP2002" s="180"/>
      <c r="AQ2002" s="140"/>
      <c r="AR2002" s="46"/>
      <c r="AT2002" s="140"/>
      <c r="AU2002" s="180"/>
      <c r="AV2002" s="180"/>
      <c r="AW2002" s="180"/>
      <c r="AX2002" s="180"/>
      <c r="AY2002" s="140"/>
      <c r="AZ2002" s="46"/>
    </row>
    <row r="2003" spans="22:52" x14ac:dyDescent="0.25">
      <c r="V2003" s="140"/>
      <c r="W2003" s="180"/>
      <c r="X2003" s="180"/>
      <c r="Y2003" s="180"/>
      <c r="Z2003" s="180"/>
      <c r="AA2003" s="140"/>
      <c r="AB2003" s="46"/>
      <c r="AD2003" s="140"/>
      <c r="AE2003" s="180"/>
      <c r="AF2003" s="180"/>
      <c r="AG2003" s="180"/>
      <c r="AH2003" s="180"/>
      <c r="AI2003" s="140"/>
      <c r="AJ2003" s="46"/>
      <c r="AL2003" s="140"/>
      <c r="AM2003" s="180"/>
      <c r="AN2003" s="180"/>
      <c r="AO2003" s="180"/>
      <c r="AP2003" s="180"/>
      <c r="AQ2003" s="140"/>
      <c r="AR2003" s="46"/>
      <c r="AT2003" s="140"/>
      <c r="AU2003" s="180"/>
      <c r="AV2003" s="180"/>
      <c r="AW2003" s="180"/>
      <c r="AX2003" s="180"/>
      <c r="AY2003" s="140"/>
      <c r="AZ2003" s="46"/>
    </row>
    <row r="2004" spans="22:52" x14ac:dyDescent="0.25">
      <c r="V2004" s="140"/>
      <c r="W2004" s="180"/>
      <c r="X2004" s="180"/>
      <c r="Y2004" s="180"/>
      <c r="Z2004" s="180"/>
      <c r="AA2004" s="140"/>
      <c r="AB2004" s="46"/>
      <c r="AD2004" s="140"/>
      <c r="AE2004" s="180"/>
      <c r="AF2004" s="180"/>
      <c r="AG2004" s="180"/>
      <c r="AH2004" s="180"/>
      <c r="AI2004" s="140"/>
      <c r="AJ2004" s="46"/>
      <c r="AL2004" s="140"/>
      <c r="AM2004" s="180"/>
      <c r="AN2004" s="180"/>
      <c r="AO2004" s="180"/>
      <c r="AP2004" s="180"/>
      <c r="AQ2004" s="140"/>
      <c r="AR2004" s="46"/>
      <c r="AT2004" s="140"/>
      <c r="AU2004" s="180"/>
      <c r="AV2004" s="180"/>
      <c r="AW2004" s="180"/>
      <c r="AX2004" s="180"/>
      <c r="AY2004" s="140"/>
      <c r="AZ2004" s="46"/>
    </row>
    <row r="2005" spans="22:52" x14ac:dyDescent="0.25">
      <c r="V2005" s="140"/>
      <c r="W2005" s="180"/>
      <c r="X2005" s="180"/>
      <c r="Y2005" s="180"/>
      <c r="Z2005" s="180"/>
      <c r="AA2005" s="140"/>
      <c r="AB2005" s="46"/>
      <c r="AD2005" s="140"/>
      <c r="AE2005" s="180"/>
      <c r="AF2005" s="180"/>
      <c r="AG2005" s="180"/>
      <c r="AH2005" s="180"/>
      <c r="AI2005" s="140"/>
      <c r="AJ2005" s="46"/>
      <c r="AL2005" s="140"/>
      <c r="AM2005" s="180"/>
      <c r="AN2005" s="180"/>
      <c r="AO2005" s="180"/>
      <c r="AP2005" s="180"/>
      <c r="AQ2005" s="140"/>
      <c r="AR2005" s="46"/>
      <c r="AT2005" s="140"/>
      <c r="AU2005" s="180"/>
      <c r="AV2005" s="180"/>
      <c r="AW2005" s="180"/>
      <c r="AX2005" s="180"/>
      <c r="AY2005" s="140"/>
      <c r="AZ2005" s="46"/>
    </row>
    <row r="2006" spans="22:52" x14ac:dyDescent="0.25">
      <c r="V2006" s="140"/>
      <c r="W2006" s="180"/>
      <c r="X2006" s="180"/>
      <c r="Y2006" s="180"/>
      <c r="Z2006" s="180"/>
      <c r="AA2006" s="140"/>
      <c r="AB2006" s="46"/>
      <c r="AD2006" s="140"/>
      <c r="AE2006" s="180"/>
      <c r="AF2006" s="180"/>
      <c r="AG2006" s="180"/>
      <c r="AH2006" s="180"/>
      <c r="AI2006" s="140"/>
      <c r="AJ2006" s="46"/>
      <c r="AL2006" s="140"/>
      <c r="AM2006" s="180"/>
      <c r="AN2006" s="180"/>
      <c r="AO2006" s="180"/>
      <c r="AP2006" s="180"/>
      <c r="AQ2006" s="140"/>
      <c r="AR2006" s="46"/>
      <c r="AT2006" s="140"/>
      <c r="AU2006" s="180"/>
      <c r="AV2006" s="180"/>
      <c r="AW2006" s="180"/>
      <c r="AX2006" s="180"/>
      <c r="AY2006" s="140"/>
      <c r="AZ2006" s="46"/>
    </row>
    <row r="2007" spans="22:52" x14ac:dyDescent="0.25">
      <c r="V2007" s="140"/>
      <c r="W2007" s="180"/>
      <c r="X2007" s="180"/>
      <c r="Y2007" s="180"/>
      <c r="Z2007" s="180"/>
      <c r="AA2007" s="140"/>
      <c r="AB2007" s="46"/>
      <c r="AD2007" s="140"/>
      <c r="AE2007" s="180"/>
      <c r="AF2007" s="180"/>
      <c r="AG2007" s="180"/>
      <c r="AH2007" s="180"/>
      <c r="AI2007" s="140"/>
      <c r="AJ2007" s="46"/>
      <c r="AL2007" s="140"/>
      <c r="AM2007" s="180"/>
      <c r="AN2007" s="180"/>
      <c r="AO2007" s="180"/>
      <c r="AP2007" s="180"/>
      <c r="AQ2007" s="140"/>
      <c r="AR2007" s="46"/>
      <c r="AT2007" s="140"/>
      <c r="AU2007" s="180"/>
      <c r="AV2007" s="180"/>
      <c r="AW2007" s="180"/>
      <c r="AX2007" s="180"/>
      <c r="AY2007" s="140"/>
      <c r="AZ2007" s="46"/>
    </row>
    <row r="2008" spans="22:52" x14ac:dyDescent="0.25">
      <c r="V2008" s="140"/>
      <c r="W2008" s="180"/>
      <c r="X2008" s="180"/>
      <c r="Y2008" s="180"/>
      <c r="Z2008" s="180"/>
      <c r="AA2008" s="140"/>
      <c r="AB2008" s="46"/>
      <c r="AD2008" s="140"/>
      <c r="AE2008" s="180"/>
      <c r="AF2008" s="180"/>
      <c r="AG2008" s="180"/>
      <c r="AH2008" s="180"/>
      <c r="AI2008" s="140"/>
      <c r="AJ2008" s="46"/>
      <c r="AL2008" s="140"/>
      <c r="AM2008" s="180"/>
      <c r="AN2008" s="180"/>
      <c r="AO2008" s="180"/>
      <c r="AP2008" s="180"/>
      <c r="AQ2008" s="140"/>
      <c r="AR2008" s="46"/>
      <c r="AT2008" s="140"/>
      <c r="AU2008" s="180"/>
      <c r="AV2008" s="180"/>
      <c r="AW2008" s="180"/>
      <c r="AX2008" s="180"/>
      <c r="AY2008" s="140"/>
      <c r="AZ2008" s="46"/>
    </row>
    <row r="2009" spans="22:52" x14ac:dyDescent="0.25">
      <c r="V2009" s="140"/>
      <c r="W2009" s="180"/>
      <c r="X2009" s="180"/>
      <c r="Y2009" s="180"/>
      <c r="Z2009" s="180"/>
      <c r="AA2009" s="140"/>
      <c r="AB2009" s="46"/>
      <c r="AD2009" s="140"/>
      <c r="AE2009" s="180"/>
      <c r="AF2009" s="180"/>
      <c r="AG2009" s="180"/>
      <c r="AH2009" s="180"/>
      <c r="AI2009" s="140"/>
      <c r="AJ2009" s="46"/>
      <c r="AL2009" s="140"/>
      <c r="AM2009" s="180"/>
      <c r="AN2009" s="180"/>
      <c r="AO2009" s="180"/>
      <c r="AP2009" s="180"/>
      <c r="AQ2009" s="140"/>
      <c r="AR2009" s="46"/>
      <c r="AT2009" s="140"/>
      <c r="AU2009" s="180"/>
      <c r="AV2009" s="180"/>
      <c r="AW2009" s="180"/>
      <c r="AX2009" s="180"/>
      <c r="AY2009" s="140"/>
      <c r="AZ2009" s="46"/>
    </row>
    <row r="2010" spans="22:52" x14ac:dyDescent="0.25">
      <c r="V2010" s="140"/>
      <c r="W2010" s="180"/>
      <c r="X2010" s="180"/>
      <c r="Y2010" s="180"/>
      <c r="Z2010" s="180"/>
      <c r="AA2010" s="140"/>
      <c r="AB2010" s="46"/>
      <c r="AD2010" s="140"/>
      <c r="AE2010" s="180"/>
      <c r="AF2010" s="180"/>
      <c r="AG2010" s="180"/>
      <c r="AH2010" s="180"/>
      <c r="AI2010" s="140"/>
      <c r="AJ2010" s="46"/>
      <c r="AL2010" s="140"/>
      <c r="AM2010" s="180"/>
      <c r="AN2010" s="180"/>
      <c r="AO2010" s="180"/>
      <c r="AP2010" s="180"/>
      <c r="AQ2010" s="140"/>
      <c r="AR2010" s="46"/>
      <c r="AT2010" s="140"/>
      <c r="AU2010" s="180"/>
      <c r="AV2010" s="180"/>
      <c r="AW2010" s="180"/>
      <c r="AX2010" s="180"/>
      <c r="AY2010" s="140"/>
      <c r="AZ2010" s="46"/>
    </row>
    <row r="2011" spans="22:52" x14ac:dyDescent="0.25">
      <c r="V2011" s="140"/>
      <c r="W2011" s="180"/>
      <c r="X2011" s="180"/>
      <c r="Y2011" s="180"/>
      <c r="Z2011" s="180"/>
      <c r="AA2011" s="140"/>
      <c r="AB2011" s="46"/>
      <c r="AD2011" s="140"/>
      <c r="AE2011" s="180"/>
      <c r="AF2011" s="180"/>
      <c r="AG2011" s="180"/>
      <c r="AH2011" s="180"/>
      <c r="AI2011" s="140"/>
      <c r="AJ2011" s="46"/>
      <c r="AL2011" s="140"/>
      <c r="AM2011" s="180"/>
      <c r="AN2011" s="180"/>
      <c r="AO2011" s="180"/>
      <c r="AP2011" s="180"/>
      <c r="AQ2011" s="140"/>
      <c r="AR2011" s="46"/>
      <c r="AT2011" s="140"/>
      <c r="AU2011" s="180"/>
      <c r="AV2011" s="180"/>
      <c r="AW2011" s="180"/>
      <c r="AX2011" s="180"/>
      <c r="AY2011" s="140"/>
      <c r="AZ2011" s="46"/>
    </row>
    <row r="2012" spans="22:52" x14ac:dyDescent="0.25">
      <c r="V2012" s="140"/>
      <c r="W2012" s="180"/>
      <c r="X2012" s="180"/>
      <c r="Y2012" s="180"/>
      <c r="Z2012" s="180"/>
      <c r="AA2012" s="140"/>
      <c r="AB2012" s="46"/>
      <c r="AD2012" s="140"/>
      <c r="AE2012" s="180"/>
      <c r="AF2012" s="180"/>
      <c r="AG2012" s="180"/>
      <c r="AH2012" s="180"/>
      <c r="AI2012" s="140"/>
      <c r="AJ2012" s="46"/>
      <c r="AL2012" s="140"/>
      <c r="AM2012" s="180"/>
      <c r="AN2012" s="180"/>
      <c r="AO2012" s="180"/>
      <c r="AP2012" s="180"/>
      <c r="AQ2012" s="140"/>
      <c r="AR2012" s="46"/>
      <c r="AT2012" s="140"/>
      <c r="AU2012" s="180"/>
      <c r="AV2012" s="180"/>
      <c r="AW2012" s="180"/>
      <c r="AX2012" s="180"/>
      <c r="AY2012" s="140"/>
      <c r="AZ2012" s="46"/>
    </row>
    <row r="2013" spans="22:52" x14ac:dyDescent="0.25">
      <c r="V2013" s="140"/>
      <c r="W2013" s="180"/>
      <c r="X2013" s="180"/>
      <c r="Y2013" s="180"/>
      <c r="Z2013" s="180"/>
      <c r="AA2013" s="140"/>
      <c r="AB2013" s="46"/>
      <c r="AD2013" s="140"/>
      <c r="AE2013" s="180"/>
      <c r="AF2013" s="180"/>
      <c r="AG2013" s="180"/>
      <c r="AH2013" s="180"/>
      <c r="AI2013" s="140"/>
      <c r="AJ2013" s="46"/>
      <c r="AL2013" s="140"/>
      <c r="AM2013" s="180"/>
      <c r="AN2013" s="180"/>
      <c r="AO2013" s="180"/>
      <c r="AP2013" s="180"/>
      <c r="AQ2013" s="140"/>
      <c r="AR2013" s="46"/>
      <c r="AT2013" s="140"/>
      <c r="AU2013" s="180"/>
      <c r="AV2013" s="180"/>
      <c r="AW2013" s="180"/>
      <c r="AX2013" s="180"/>
      <c r="AY2013" s="140"/>
      <c r="AZ2013" s="46"/>
    </row>
    <row r="2014" spans="22:52" x14ac:dyDescent="0.25">
      <c r="V2014" s="140"/>
      <c r="W2014" s="180"/>
      <c r="X2014" s="180"/>
      <c r="Y2014" s="180"/>
      <c r="Z2014" s="180"/>
      <c r="AA2014" s="140"/>
      <c r="AB2014" s="46"/>
      <c r="AD2014" s="140"/>
      <c r="AE2014" s="180"/>
      <c r="AF2014" s="180"/>
      <c r="AG2014" s="180"/>
      <c r="AH2014" s="180"/>
      <c r="AI2014" s="140"/>
      <c r="AJ2014" s="46"/>
      <c r="AL2014" s="140"/>
      <c r="AM2014" s="180"/>
      <c r="AN2014" s="180"/>
      <c r="AO2014" s="180"/>
      <c r="AP2014" s="180"/>
      <c r="AQ2014" s="140"/>
      <c r="AR2014" s="46"/>
      <c r="AT2014" s="140"/>
      <c r="AU2014" s="180"/>
      <c r="AV2014" s="180"/>
      <c r="AW2014" s="180"/>
      <c r="AX2014" s="180"/>
      <c r="AY2014" s="140"/>
      <c r="AZ2014" s="46"/>
    </row>
    <row r="2015" spans="22:52" x14ac:dyDescent="0.25">
      <c r="V2015" s="140"/>
      <c r="W2015" s="180"/>
      <c r="X2015" s="180"/>
      <c r="Y2015" s="180"/>
      <c r="Z2015" s="180"/>
      <c r="AA2015" s="140"/>
      <c r="AB2015" s="46"/>
      <c r="AD2015" s="140"/>
      <c r="AE2015" s="180"/>
      <c r="AF2015" s="180"/>
      <c r="AG2015" s="180"/>
      <c r="AH2015" s="180"/>
      <c r="AI2015" s="140"/>
      <c r="AJ2015" s="46"/>
      <c r="AL2015" s="140"/>
      <c r="AM2015" s="180"/>
      <c r="AN2015" s="180"/>
      <c r="AO2015" s="180"/>
      <c r="AP2015" s="180"/>
      <c r="AQ2015" s="140"/>
      <c r="AR2015" s="46"/>
      <c r="AT2015" s="140"/>
      <c r="AU2015" s="180"/>
      <c r="AV2015" s="180"/>
      <c r="AW2015" s="180"/>
      <c r="AX2015" s="180"/>
      <c r="AY2015" s="140"/>
      <c r="AZ2015" s="46"/>
    </row>
    <row r="2016" spans="22:52" x14ac:dyDescent="0.25">
      <c r="V2016" s="140"/>
      <c r="W2016" s="180"/>
      <c r="X2016" s="180"/>
      <c r="Y2016" s="180"/>
      <c r="Z2016" s="180"/>
      <c r="AA2016" s="140"/>
      <c r="AB2016" s="46"/>
      <c r="AD2016" s="140"/>
      <c r="AE2016" s="180"/>
      <c r="AF2016" s="180"/>
      <c r="AG2016" s="180"/>
      <c r="AH2016" s="180"/>
      <c r="AI2016" s="140"/>
      <c r="AJ2016" s="46"/>
      <c r="AL2016" s="140"/>
      <c r="AM2016" s="180"/>
      <c r="AN2016" s="180"/>
      <c r="AO2016" s="180"/>
      <c r="AP2016" s="180"/>
      <c r="AQ2016" s="140"/>
      <c r="AR2016" s="46"/>
      <c r="AT2016" s="140"/>
      <c r="AU2016" s="180"/>
      <c r="AV2016" s="180"/>
      <c r="AW2016" s="180"/>
      <c r="AX2016" s="180"/>
      <c r="AY2016" s="140"/>
      <c r="AZ2016" s="46"/>
    </row>
    <row r="2017" spans="22:52" x14ac:dyDescent="0.25">
      <c r="V2017" s="140"/>
      <c r="W2017" s="180"/>
      <c r="X2017" s="180"/>
      <c r="Y2017" s="180"/>
      <c r="Z2017" s="180"/>
      <c r="AA2017" s="140"/>
      <c r="AB2017" s="46"/>
      <c r="AD2017" s="140"/>
      <c r="AE2017" s="180"/>
      <c r="AF2017" s="180"/>
      <c r="AG2017" s="180"/>
      <c r="AH2017" s="180"/>
      <c r="AI2017" s="140"/>
      <c r="AJ2017" s="46"/>
      <c r="AL2017" s="140"/>
      <c r="AM2017" s="180"/>
      <c r="AN2017" s="180"/>
      <c r="AO2017" s="180"/>
      <c r="AP2017" s="180"/>
      <c r="AQ2017" s="140"/>
      <c r="AR2017" s="46"/>
      <c r="AT2017" s="140"/>
      <c r="AU2017" s="180"/>
      <c r="AV2017" s="180"/>
      <c r="AW2017" s="180"/>
      <c r="AX2017" s="180"/>
      <c r="AY2017" s="140"/>
      <c r="AZ2017" s="46"/>
    </row>
    <row r="2018" spans="22:52" x14ac:dyDescent="0.25">
      <c r="V2018" s="140"/>
      <c r="W2018" s="180"/>
      <c r="X2018" s="180"/>
      <c r="Y2018" s="180"/>
      <c r="Z2018" s="180"/>
      <c r="AA2018" s="140"/>
      <c r="AB2018" s="46"/>
      <c r="AD2018" s="140"/>
      <c r="AE2018" s="180"/>
      <c r="AF2018" s="180"/>
      <c r="AG2018" s="180"/>
      <c r="AH2018" s="180"/>
      <c r="AI2018" s="140"/>
      <c r="AJ2018" s="46"/>
      <c r="AL2018" s="140"/>
      <c r="AM2018" s="180"/>
      <c r="AN2018" s="180"/>
      <c r="AO2018" s="180"/>
      <c r="AP2018" s="180"/>
      <c r="AQ2018" s="140"/>
      <c r="AR2018" s="46"/>
      <c r="AT2018" s="140"/>
      <c r="AU2018" s="180"/>
      <c r="AV2018" s="180"/>
      <c r="AW2018" s="180"/>
      <c r="AX2018" s="180"/>
      <c r="AY2018" s="140"/>
      <c r="AZ2018" s="46"/>
    </row>
    <row r="2019" spans="22:52" x14ac:dyDescent="0.25">
      <c r="V2019" s="140"/>
      <c r="W2019" s="180"/>
      <c r="X2019" s="180"/>
      <c r="Y2019" s="180"/>
      <c r="Z2019" s="180"/>
      <c r="AA2019" s="140"/>
      <c r="AB2019" s="46"/>
      <c r="AD2019" s="140"/>
      <c r="AE2019" s="180"/>
      <c r="AF2019" s="180"/>
      <c r="AG2019" s="180"/>
      <c r="AH2019" s="180"/>
      <c r="AI2019" s="140"/>
      <c r="AJ2019" s="46"/>
      <c r="AL2019" s="140"/>
      <c r="AM2019" s="180"/>
      <c r="AN2019" s="180"/>
      <c r="AO2019" s="180"/>
      <c r="AP2019" s="180"/>
      <c r="AQ2019" s="140"/>
      <c r="AR2019" s="46"/>
      <c r="AT2019" s="140"/>
      <c r="AU2019" s="180"/>
      <c r="AV2019" s="180"/>
      <c r="AW2019" s="180"/>
      <c r="AX2019" s="180"/>
      <c r="AY2019" s="140"/>
      <c r="AZ2019" s="46"/>
    </row>
    <row r="2020" spans="22:52" x14ac:dyDescent="0.25">
      <c r="V2020" s="140"/>
      <c r="W2020" s="180"/>
      <c r="X2020" s="180"/>
      <c r="Y2020" s="180"/>
      <c r="Z2020" s="180"/>
      <c r="AA2020" s="140"/>
      <c r="AB2020" s="46"/>
      <c r="AD2020" s="140"/>
      <c r="AE2020" s="180"/>
      <c r="AF2020" s="180"/>
      <c r="AG2020" s="180"/>
      <c r="AH2020" s="180"/>
      <c r="AI2020" s="140"/>
      <c r="AJ2020" s="46"/>
      <c r="AL2020" s="140"/>
      <c r="AM2020" s="180"/>
      <c r="AN2020" s="180"/>
      <c r="AO2020" s="180"/>
      <c r="AP2020" s="180"/>
      <c r="AQ2020" s="140"/>
      <c r="AR2020" s="46"/>
      <c r="AT2020" s="140"/>
      <c r="AU2020" s="180"/>
      <c r="AV2020" s="180"/>
      <c r="AW2020" s="180"/>
      <c r="AX2020" s="180"/>
      <c r="AY2020" s="140"/>
      <c r="AZ2020" s="46"/>
    </row>
    <row r="2021" spans="22:52" x14ac:dyDescent="0.25">
      <c r="V2021" s="140"/>
      <c r="W2021" s="180"/>
      <c r="X2021" s="180"/>
      <c r="Y2021" s="180"/>
      <c r="Z2021" s="180"/>
      <c r="AA2021" s="140"/>
      <c r="AB2021" s="46"/>
      <c r="AD2021" s="140"/>
      <c r="AE2021" s="180"/>
      <c r="AF2021" s="180"/>
      <c r="AG2021" s="180"/>
      <c r="AH2021" s="180"/>
      <c r="AI2021" s="140"/>
      <c r="AJ2021" s="46"/>
      <c r="AL2021" s="140"/>
      <c r="AM2021" s="180"/>
      <c r="AN2021" s="180"/>
      <c r="AO2021" s="180"/>
      <c r="AP2021" s="180"/>
      <c r="AQ2021" s="140"/>
      <c r="AR2021" s="46"/>
      <c r="AT2021" s="140"/>
      <c r="AU2021" s="180"/>
      <c r="AV2021" s="180"/>
      <c r="AW2021" s="180"/>
      <c r="AX2021" s="180"/>
      <c r="AY2021" s="140"/>
      <c r="AZ2021" s="46"/>
    </row>
    <row r="2022" spans="22:52" x14ac:dyDescent="0.25">
      <c r="V2022" s="140"/>
      <c r="W2022" s="180"/>
      <c r="X2022" s="180"/>
      <c r="Y2022" s="180"/>
      <c r="Z2022" s="180"/>
      <c r="AA2022" s="140"/>
      <c r="AB2022" s="46"/>
      <c r="AD2022" s="140"/>
      <c r="AE2022" s="180"/>
      <c r="AF2022" s="180"/>
      <c r="AG2022" s="180"/>
      <c r="AH2022" s="180"/>
      <c r="AI2022" s="140"/>
      <c r="AJ2022" s="46"/>
      <c r="AL2022" s="140"/>
      <c r="AM2022" s="180"/>
      <c r="AN2022" s="180"/>
      <c r="AO2022" s="180"/>
      <c r="AP2022" s="180"/>
      <c r="AQ2022" s="140"/>
      <c r="AR2022" s="46"/>
      <c r="AT2022" s="140"/>
      <c r="AU2022" s="180"/>
      <c r="AV2022" s="180"/>
      <c r="AW2022" s="180"/>
      <c r="AX2022" s="180"/>
      <c r="AY2022" s="140"/>
      <c r="AZ2022" s="46"/>
    </row>
    <row r="2023" spans="22:52" x14ac:dyDescent="0.25">
      <c r="V2023" s="140"/>
      <c r="W2023" s="180"/>
      <c r="X2023" s="180"/>
      <c r="Y2023" s="180"/>
      <c r="Z2023" s="180"/>
      <c r="AA2023" s="140"/>
      <c r="AB2023" s="46"/>
      <c r="AD2023" s="140"/>
      <c r="AE2023" s="180"/>
      <c r="AF2023" s="180"/>
      <c r="AG2023" s="180"/>
      <c r="AH2023" s="180"/>
      <c r="AI2023" s="140"/>
      <c r="AJ2023" s="46"/>
      <c r="AL2023" s="140"/>
      <c r="AM2023" s="180"/>
      <c r="AN2023" s="180"/>
      <c r="AO2023" s="180"/>
      <c r="AP2023" s="180"/>
      <c r="AQ2023" s="140"/>
      <c r="AR2023" s="46"/>
      <c r="AT2023" s="140"/>
      <c r="AU2023" s="180"/>
      <c r="AV2023" s="180"/>
      <c r="AW2023" s="180"/>
      <c r="AX2023" s="180"/>
      <c r="AY2023" s="140"/>
      <c r="AZ2023" s="46"/>
    </row>
    <row r="2024" spans="22:52" x14ac:dyDescent="0.25">
      <c r="V2024" s="140"/>
      <c r="W2024" s="180"/>
      <c r="X2024" s="180"/>
      <c r="Y2024" s="180"/>
      <c r="Z2024" s="180"/>
      <c r="AA2024" s="140"/>
      <c r="AB2024" s="46"/>
      <c r="AD2024" s="140"/>
      <c r="AE2024" s="180"/>
      <c r="AF2024" s="180"/>
      <c r="AG2024" s="180"/>
      <c r="AH2024" s="180"/>
      <c r="AI2024" s="140"/>
      <c r="AJ2024" s="46"/>
      <c r="AL2024" s="140"/>
      <c r="AM2024" s="180"/>
      <c r="AN2024" s="180"/>
      <c r="AO2024" s="180"/>
      <c r="AP2024" s="180"/>
      <c r="AQ2024" s="140"/>
      <c r="AR2024" s="46"/>
      <c r="AT2024" s="140"/>
      <c r="AU2024" s="180"/>
      <c r="AV2024" s="180"/>
      <c r="AW2024" s="180"/>
      <c r="AX2024" s="180"/>
      <c r="AY2024" s="140"/>
      <c r="AZ2024" s="46"/>
    </row>
    <row r="2025" spans="22:52" x14ac:dyDescent="0.25">
      <c r="V2025" s="140"/>
      <c r="W2025" s="180"/>
      <c r="X2025" s="180"/>
      <c r="Y2025" s="180"/>
      <c r="Z2025" s="180"/>
      <c r="AA2025" s="140"/>
      <c r="AB2025" s="46"/>
      <c r="AD2025" s="140"/>
      <c r="AE2025" s="180"/>
      <c r="AF2025" s="180"/>
      <c r="AG2025" s="180"/>
      <c r="AH2025" s="180"/>
      <c r="AI2025" s="140"/>
      <c r="AJ2025" s="46"/>
      <c r="AL2025" s="140"/>
      <c r="AM2025" s="180"/>
      <c r="AN2025" s="180"/>
      <c r="AO2025" s="180"/>
      <c r="AP2025" s="180"/>
      <c r="AQ2025" s="140"/>
      <c r="AR2025" s="46"/>
      <c r="AT2025" s="140"/>
      <c r="AU2025" s="180"/>
      <c r="AV2025" s="180"/>
      <c r="AW2025" s="180"/>
      <c r="AX2025" s="180"/>
      <c r="AY2025" s="140"/>
      <c r="AZ2025" s="46"/>
    </row>
    <row r="2026" spans="22:52" x14ac:dyDescent="0.25">
      <c r="V2026" s="140"/>
      <c r="W2026" s="180"/>
      <c r="X2026" s="180"/>
      <c r="Y2026" s="180"/>
      <c r="Z2026" s="180"/>
      <c r="AA2026" s="140"/>
      <c r="AB2026" s="46"/>
      <c r="AD2026" s="140"/>
      <c r="AE2026" s="180"/>
      <c r="AF2026" s="180"/>
      <c r="AG2026" s="180"/>
      <c r="AH2026" s="180"/>
      <c r="AI2026" s="140"/>
      <c r="AJ2026" s="46"/>
      <c r="AL2026" s="140"/>
      <c r="AM2026" s="180"/>
      <c r="AN2026" s="180"/>
      <c r="AO2026" s="180"/>
      <c r="AP2026" s="180"/>
      <c r="AQ2026" s="140"/>
      <c r="AR2026" s="46"/>
      <c r="AT2026" s="140"/>
      <c r="AU2026" s="180"/>
      <c r="AV2026" s="180"/>
      <c r="AW2026" s="180"/>
      <c r="AX2026" s="180"/>
      <c r="AY2026" s="140"/>
      <c r="AZ2026" s="46"/>
    </row>
    <row r="2027" spans="22:52" x14ac:dyDescent="0.25">
      <c r="V2027" s="140"/>
      <c r="W2027" s="180"/>
      <c r="X2027" s="180"/>
      <c r="Y2027" s="180"/>
      <c r="Z2027" s="180"/>
      <c r="AA2027" s="140"/>
      <c r="AB2027" s="46"/>
      <c r="AD2027" s="140"/>
      <c r="AE2027" s="180"/>
      <c r="AF2027" s="180"/>
      <c r="AG2027" s="180"/>
      <c r="AH2027" s="180"/>
      <c r="AI2027" s="140"/>
      <c r="AJ2027" s="46"/>
      <c r="AL2027" s="140"/>
      <c r="AM2027" s="180"/>
      <c r="AN2027" s="180"/>
      <c r="AO2027" s="180"/>
      <c r="AP2027" s="180"/>
      <c r="AQ2027" s="140"/>
      <c r="AR2027" s="46"/>
      <c r="AT2027" s="140"/>
      <c r="AU2027" s="180"/>
      <c r="AV2027" s="180"/>
      <c r="AW2027" s="180"/>
      <c r="AX2027" s="180"/>
      <c r="AY2027" s="140"/>
      <c r="AZ2027" s="46"/>
    </row>
    <row r="2028" spans="22:52" x14ac:dyDescent="0.25">
      <c r="V2028" s="140"/>
      <c r="W2028" s="180"/>
      <c r="X2028" s="180"/>
      <c r="Y2028" s="180"/>
      <c r="Z2028" s="180"/>
      <c r="AA2028" s="140"/>
      <c r="AB2028" s="46"/>
      <c r="AD2028" s="140"/>
      <c r="AE2028" s="180"/>
      <c r="AF2028" s="180"/>
      <c r="AG2028" s="180"/>
      <c r="AH2028" s="180"/>
      <c r="AI2028" s="140"/>
      <c r="AJ2028" s="46"/>
      <c r="AL2028" s="140"/>
      <c r="AM2028" s="180"/>
      <c r="AN2028" s="180"/>
      <c r="AO2028" s="180"/>
      <c r="AP2028" s="180"/>
      <c r="AQ2028" s="140"/>
      <c r="AR2028" s="46"/>
      <c r="AT2028" s="140"/>
      <c r="AU2028" s="180"/>
      <c r="AV2028" s="180"/>
      <c r="AW2028" s="180"/>
      <c r="AX2028" s="180"/>
      <c r="AY2028" s="140"/>
      <c r="AZ2028" s="46"/>
    </row>
    <row r="2029" spans="22:52" x14ac:dyDescent="0.25">
      <c r="V2029" s="140"/>
      <c r="W2029" s="180"/>
      <c r="X2029" s="180"/>
      <c r="Y2029" s="180"/>
      <c r="Z2029" s="180"/>
      <c r="AA2029" s="140"/>
      <c r="AB2029" s="46"/>
      <c r="AD2029" s="140"/>
      <c r="AE2029" s="180"/>
      <c r="AF2029" s="180"/>
      <c r="AG2029" s="180"/>
      <c r="AH2029" s="180"/>
      <c r="AI2029" s="140"/>
      <c r="AJ2029" s="46"/>
      <c r="AL2029" s="140"/>
      <c r="AM2029" s="180"/>
      <c r="AN2029" s="180"/>
      <c r="AO2029" s="180"/>
      <c r="AP2029" s="180"/>
      <c r="AQ2029" s="140"/>
      <c r="AR2029" s="46"/>
      <c r="AT2029" s="140"/>
      <c r="AU2029" s="180"/>
      <c r="AV2029" s="180"/>
      <c r="AW2029" s="180"/>
      <c r="AX2029" s="180"/>
      <c r="AY2029" s="140"/>
      <c r="AZ2029" s="46"/>
    </row>
    <row r="2030" spans="22:52" x14ac:dyDescent="0.25">
      <c r="V2030" s="140"/>
      <c r="W2030" s="180"/>
      <c r="X2030" s="180"/>
      <c r="Y2030" s="180"/>
      <c r="Z2030" s="180"/>
      <c r="AA2030" s="140"/>
      <c r="AB2030" s="46"/>
      <c r="AD2030" s="140"/>
      <c r="AE2030" s="180"/>
      <c r="AF2030" s="180"/>
      <c r="AG2030" s="180"/>
      <c r="AH2030" s="180"/>
      <c r="AI2030" s="140"/>
      <c r="AJ2030" s="46"/>
      <c r="AL2030" s="140"/>
      <c r="AM2030" s="180"/>
      <c r="AN2030" s="180"/>
      <c r="AO2030" s="180"/>
      <c r="AP2030" s="180"/>
      <c r="AQ2030" s="140"/>
      <c r="AR2030" s="46"/>
      <c r="AT2030" s="140"/>
      <c r="AU2030" s="180"/>
      <c r="AV2030" s="180"/>
      <c r="AW2030" s="180"/>
      <c r="AX2030" s="180"/>
      <c r="AY2030" s="140"/>
      <c r="AZ2030" s="46"/>
    </row>
    <row r="2031" spans="22:52" x14ac:dyDescent="0.25">
      <c r="V2031" s="140"/>
      <c r="W2031" s="180"/>
      <c r="X2031" s="180"/>
      <c r="Y2031" s="180"/>
      <c r="Z2031" s="180"/>
      <c r="AA2031" s="140"/>
      <c r="AB2031" s="46"/>
      <c r="AD2031" s="140"/>
      <c r="AE2031" s="180"/>
      <c r="AF2031" s="180"/>
      <c r="AG2031" s="180"/>
      <c r="AH2031" s="180"/>
      <c r="AI2031" s="140"/>
      <c r="AJ2031" s="46"/>
      <c r="AL2031" s="140"/>
      <c r="AM2031" s="180"/>
      <c r="AN2031" s="180"/>
      <c r="AO2031" s="180"/>
      <c r="AP2031" s="180"/>
      <c r="AQ2031" s="140"/>
      <c r="AR2031" s="46"/>
      <c r="AT2031" s="140"/>
      <c r="AU2031" s="180"/>
      <c r="AV2031" s="180"/>
      <c r="AW2031" s="180"/>
      <c r="AX2031" s="180"/>
      <c r="AY2031" s="140"/>
      <c r="AZ2031" s="46"/>
    </row>
    <row r="2032" spans="22:52" x14ac:dyDescent="0.25">
      <c r="V2032" s="140"/>
      <c r="W2032" s="180"/>
      <c r="X2032" s="180"/>
      <c r="Y2032" s="180"/>
      <c r="Z2032" s="180"/>
      <c r="AA2032" s="140"/>
      <c r="AB2032" s="46"/>
      <c r="AD2032" s="140"/>
      <c r="AE2032" s="180"/>
      <c r="AF2032" s="180"/>
      <c r="AG2032" s="180"/>
      <c r="AH2032" s="180"/>
      <c r="AI2032" s="140"/>
      <c r="AJ2032" s="46"/>
      <c r="AL2032" s="140"/>
      <c r="AM2032" s="180"/>
      <c r="AN2032" s="180"/>
      <c r="AO2032" s="180"/>
      <c r="AP2032" s="180"/>
      <c r="AQ2032" s="140"/>
      <c r="AR2032" s="46"/>
      <c r="AT2032" s="140"/>
      <c r="AU2032" s="180"/>
      <c r="AV2032" s="180"/>
      <c r="AW2032" s="180"/>
      <c r="AX2032" s="180"/>
      <c r="AY2032" s="140"/>
      <c r="AZ2032" s="46"/>
    </row>
    <row r="2033" spans="22:52" x14ac:dyDescent="0.25">
      <c r="V2033" s="140"/>
      <c r="W2033" s="180"/>
      <c r="X2033" s="180"/>
      <c r="Y2033" s="180"/>
      <c r="Z2033" s="180"/>
      <c r="AA2033" s="140"/>
      <c r="AB2033" s="46"/>
      <c r="AD2033" s="140"/>
      <c r="AE2033" s="180"/>
      <c r="AF2033" s="180"/>
      <c r="AG2033" s="180"/>
      <c r="AH2033" s="180"/>
      <c r="AI2033" s="140"/>
      <c r="AJ2033" s="46"/>
      <c r="AL2033" s="140"/>
      <c r="AM2033" s="180"/>
      <c r="AN2033" s="180"/>
      <c r="AO2033" s="180"/>
      <c r="AP2033" s="180"/>
      <c r="AQ2033" s="140"/>
      <c r="AR2033" s="46"/>
      <c r="AT2033" s="140"/>
      <c r="AU2033" s="180"/>
      <c r="AV2033" s="180"/>
      <c r="AW2033" s="180"/>
      <c r="AX2033" s="180"/>
      <c r="AY2033" s="140"/>
      <c r="AZ2033" s="46"/>
    </row>
    <row r="2034" spans="22:52" x14ac:dyDescent="0.25">
      <c r="V2034" s="140"/>
      <c r="W2034" s="180"/>
      <c r="X2034" s="180"/>
      <c r="Y2034" s="180"/>
      <c r="Z2034" s="180"/>
      <c r="AA2034" s="140"/>
      <c r="AB2034" s="46"/>
      <c r="AD2034" s="140"/>
      <c r="AE2034" s="180"/>
      <c r="AF2034" s="180"/>
      <c r="AG2034" s="180"/>
      <c r="AH2034" s="180"/>
      <c r="AI2034" s="140"/>
      <c r="AJ2034" s="46"/>
      <c r="AL2034" s="140"/>
      <c r="AM2034" s="180"/>
      <c r="AN2034" s="180"/>
      <c r="AO2034" s="180"/>
      <c r="AP2034" s="180"/>
      <c r="AQ2034" s="140"/>
      <c r="AR2034" s="46"/>
      <c r="AT2034" s="140"/>
      <c r="AU2034" s="180"/>
      <c r="AV2034" s="180"/>
      <c r="AW2034" s="180"/>
      <c r="AX2034" s="180"/>
      <c r="AY2034" s="140"/>
      <c r="AZ2034" s="46"/>
    </row>
    <row r="2035" spans="22:52" x14ac:dyDescent="0.25">
      <c r="V2035" s="140"/>
      <c r="W2035" s="180"/>
      <c r="X2035" s="180"/>
      <c r="Y2035" s="180"/>
      <c r="Z2035" s="180"/>
      <c r="AA2035" s="140"/>
      <c r="AB2035" s="46"/>
      <c r="AD2035" s="140"/>
      <c r="AE2035" s="180"/>
      <c r="AF2035" s="180"/>
      <c r="AG2035" s="180"/>
      <c r="AH2035" s="180"/>
      <c r="AI2035" s="140"/>
      <c r="AJ2035" s="46"/>
      <c r="AL2035" s="140"/>
      <c r="AM2035" s="180"/>
      <c r="AN2035" s="180"/>
      <c r="AO2035" s="180"/>
      <c r="AP2035" s="180"/>
      <c r="AQ2035" s="140"/>
      <c r="AR2035" s="46"/>
      <c r="AT2035" s="140"/>
      <c r="AU2035" s="180"/>
      <c r="AV2035" s="180"/>
      <c r="AW2035" s="180"/>
      <c r="AX2035" s="180"/>
      <c r="AY2035" s="140"/>
      <c r="AZ2035" s="46"/>
    </row>
    <row r="2036" spans="22:52" x14ac:dyDescent="0.25">
      <c r="V2036" s="140"/>
      <c r="W2036" s="180"/>
      <c r="X2036" s="180"/>
      <c r="Y2036" s="180"/>
      <c r="Z2036" s="180"/>
      <c r="AA2036" s="140"/>
      <c r="AB2036" s="46"/>
      <c r="AD2036" s="140"/>
      <c r="AE2036" s="180"/>
      <c r="AF2036" s="180"/>
      <c r="AG2036" s="180"/>
      <c r="AH2036" s="180"/>
      <c r="AI2036" s="140"/>
      <c r="AJ2036" s="46"/>
      <c r="AL2036" s="140"/>
      <c r="AM2036" s="180"/>
      <c r="AN2036" s="180"/>
      <c r="AO2036" s="180"/>
      <c r="AP2036" s="180"/>
      <c r="AQ2036" s="140"/>
      <c r="AR2036" s="46"/>
      <c r="AT2036" s="140"/>
      <c r="AU2036" s="180"/>
      <c r="AV2036" s="180"/>
      <c r="AW2036" s="180"/>
      <c r="AX2036" s="180"/>
      <c r="AY2036" s="140"/>
      <c r="AZ2036" s="46"/>
    </row>
    <row r="2037" spans="22:52" x14ac:dyDescent="0.25">
      <c r="V2037" s="140"/>
      <c r="W2037" s="180"/>
      <c r="X2037" s="180"/>
      <c r="Y2037" s="180"/>
      <c r="Z2037" s="180"/>
      <c r="AA2037" s="140"/>
      <c r="AB2037" s="46"/>
      <c r="AD2037" s="140"/>
      <c r="AE2037" s="180"/>
      <c r="AF2037" s="180"/>
      <c r="AG2037" s="180"/>
      <c r="AH2037" s="180"/>
      <c r="AI2037" s="140"/>
      <c r="AJ2037" s="46"/>
      <c r="AL2037" s="140"/>
      <c r="AM2037" s="180"/>
      <c r="AN2037" s="180"/>
      <c r="AO2037" s="180"/>
      <c r="AP2037" s="180"/>
      <c r="AQ2037" s="140"/>
      <c r="AR2037" s="46"/>
      <c r="AT2037" s="140"/>
      <c r="AU2037" s="180"/>
      <c r="AV2037" s="180"/>
      <c r="AW2037" s="180"/>
      <c r="AX2037" s="180"/>
      <c r="AY2037" s="140"/>
      <c r="AZ2037" s="46"/>
    </row>
    <row r="2038" spans="22:52" x14ac:dyDescent="0.25">
      <c r="V2038" s="140"/>
      <c r="W2038" s="180"/>
      <c r="X2038" s="180"/>
      <c r="Y2038" s="180"/>
      <c r="Z2038" s="180"/>
      <c r="AA2038" s="140"/>
      <c r="AB2038" s="46"/>
      <c r="AD2038" s="140"/>
      <c r="AE2038" s="180"/>
      <c r="AF2038" s="180"/>
      <c r="AG2038" s="180"/>
      <c r="AH2038" s="180"/>
      <c r="AI2038" s="140"/>
      <c r="AJ2038" s="46"/>
      <c r="AL2038" s="140"/>
      <c r="AM2038" s="180"/>
      <c r="AN2038" s="180"/>
      <c r="AO2038" s="180"/>
      <c r="AP2038" s="180"/>
      <c r="AQ2038" s="140"/>
      <c r="AR2038" s="46"/>
      <c r="AT2038" s="140"/>
      <c r="AU2038" s="180"/>
      <c r="AV2038" s="180"/>
      <c r="AW2038" s="180"/>
      <c r="AX2038" s="180"/>
      <c r="AY2038" s="140"/>
      <c r="AZ2038" s="46"/>
    </row>
    <row r="2039" spans="22:52" x14ac:dyDescent="0.25">
      <c r="V2039" s="140"/>
      <c r="W2039" s="180"/>
      <c r="X2039" s="180"/>
      <c r="Y2039" s="180"/>
      <c r="Z2039" s="180"/>
      <c r="AA2039" s="140"/>
      <c r="AB2039" s="46"/>
      <c r="AD2039" s="140"/>
      <c r="AE2039" s="180"/>
      <c r="AF2039" s="180"/>
      <c r="AG2039" s="180"/>
      <c r="AH2039" s="180"/>
      <c r="AI2039" s="140"/>
      <c r="AJ2039" s="46"/>
      <c r="AL2039" s="140"/>
      <c r="AM2039" s="180"/>
      <c r="AN2039" s="180"/>
      <c r="AO2039" s="180"/>
      <c r="AP2039" s="180"/>
      <c r="AQ2039" s="140"/>
      <c r="AR2039" s="46"/>
      <c r="AT2039" s="140"/>
      <c r="AU2039" s="180"/>
      <c r="AV2039" s="180"/>
      <c r="AW2039" s="180"/>
      <c r="AX2039" s="180"/>
      <c r="AY2039" s="140"/>
      <c r="AZ2039" s="46"/>
    </row>
    <row r="2040" spans="22:52" x14ac:dyDescent="0.25">
      <c r="V2040" s="140"/>
      <c r="W2040" s="180"/>
      <c r="X2040" s="180"/>
      <c r="Y2040" s="180"/>
      <c r="Z2040" s="180"/>
      <c r="AA2040" s="140"/>
      <c r="AB2040" s="46"/>
      <c r="AD2040" s="140"/>
      <c r="AE2040" s="180"/>
      <c r="AF2040" s="180"/>
      <c r="AG2040" s="180"/>
      <c r="AH2040" s="180"/>
      <c r="AI2040" s="140"/>
      <c r="AJ2040" s="46"/>
      <c r="AL2040" s="140"/>
      <c r="AM2040" s="180"/>
      <c r="AN2040" s="180"/>
      <c r="AO2040" s="180"/>
      <c r="AP2040" s="180"/>
      <c r="AQ2040" s="140"/>
      <c r="AR2040" s="46"/>
      <c r="AT2040" s="140"/>
      <c r="AU2040" s="180"/>
      <c r="AV2040" s="180"/>
      <c r="AW2040" s="180"/>
      <c r="AX2040" s="180"/>
      <c r="AY2040" s="140"/>
      <c r="AZ2040" s="46"/>
    </row>
    <row r="2041" spans="22:52" x14ac:dyDescent="0.25">
      <c r="V2041" s="140"/>
      <c r="W2041" s="180"/>
      <c r="X2041" s="180"/>
      <c r="Y2041" s="180"/>
      <c r="Z2041" s="180"/>
      <c r="AA2041" s="140"/>
      <c r="AB2041" s="46"/>
      <c r="AD2041" s="140"/>
      <c r="AE2041" s="180"/>
      <c r="AF2041" s="180"/>
      <c r="AG2041" s="180"/>
      <c r="AH2041" s="180"/>
      <c r="AI2041" s="140"/>
      <c r="AJ2041" s="46"/>
      <c r="AL2041" s="140"/>
      <c r="AM2041" s="180"/>
      <c r="AN2041" s="180"/>
      <c r="AO2041" s="180"/>
      <c r="AP2041" s="180"/>
      <c r="AQ2041" s="140"/>
      <c r="AR2041" s="46"/>
      <c r="AT2041" s="140"/>
      <c r="AU2041" s="180"/>
      <c r="AV2041" s="180"/>
      <c r="AW2041" s="180"/>
      <c r="AX2041" s="180"/>
      <c r="AY2041" s="140"/>
      <c r="AZ2041" s="46"/>
    </row>
    <row r="2042" spans="22:52" x14ac:dyDescent="0.25">
      <c r="V2042" s="140"/>
      <c r="W2042" s="180"/>
      <c r="X2042" s="180"/>
      <c r="Y2042" s="180"/>
      <c r="Z2042" s="180"/>
      <c r="AA2042" s="140"/>
      <c r="AB2042" s="46"/>
      <c r="AD2042" s="140"/>
      <c r="AE2042" s="180"/>
      <c r="AF2042" s="180"/>
      <c r="AG2042" s="180"/>
      <c r="AH2042" s="180"/>
      <c r="AI2042" s="140"/>
      <c r="AJ2042" s="46"/>
      <c r="AL2042" s="140"/>
      <c r="AM2042" s="180"/>
      <c r="AN2042" s="180"/>
      <c r="AO2042" s="180"/>
      <c r="AP2042" s="180"/>
      <c r="AQ2042" s="140"/>
      <c r="AR2042" s="46"/>
      <c r="AT2042" s="140"/>
      <c r="AU2042" s="180"/>
      <c r="AV2042" s="180"/>
      <c r="AW2042" s="180"/>
      <c r="AX2042" s="180"/>
      <c r="AY2042" s="140"/>
      <c r="AZ2042" s="46"/>
    </row>
    <row r="2043" spans="22:52" x14ac:dyDescent="0.25">
      <c r="V2043" s="140"/>
      <c r="W2043" s="180"/>
      <c r="X2043" s="180"/>
      <c r="Y2043" s="180"/>
      <c r="Z2043" s="180"/>
      <c r="AA2043" s="140"/>
      <c r="AB2043" s="46"/>
      <c r="AD2043" s="140"/>
      <c r="AE2043" s="180"/>
      <c r="AF2043" s="180"/>
      <c r="AG2043" s="180"/>
      <c r="AH2043" s="180"/>
      <c r="AI2043" s="140"/>
      <c r="AJ2043" s="46"/>
      <c r="AL2043" s="140"/>
      <c r="AM2043" s="180"/>
      <c r="AN2043" s="180"/>
      <c r="AO2043" s="180"/>
      <c r="AP2043" s="180"/>
      <c r="AQ2043" s="140"/>
      <c r="AR2043" s="46"/>
      <c r="AT2043" s="140"/>
      <c r="AU2043" s="180"/>
      <c r="AV2043" s="180"/>
      <c r="AW2043" s="180"/>
      <c r="AX2043" s="180"/>
      <c r="AY2043" s="140"/>
      <c r="AZ2043" s="46"/>
    </row>
    <row r="2044" spans="22:52" x14ac:dyDescent="0.25">
      <c r="V2044" s="140"/>
      <c r="W2044" s="180"/>
      <c r="X2044" s="180"/>
      <c r="Y2044" s="180"/>
      <c r="Z2044" s="180"/>
      <c r="AA2044" s="140"/>
      <c r="AB2044" s="46"/>
      <c r="AD2044" s="140"/>
      <c r="AE2044" s="180"/>
      <c r="AF2044" s="180"/>
      <c r="AG2044" s="180"/>
      <c r="AH2044" s="180"/>
      <c r="AI2044" s="140"/>
      <c r="AJ2044" s="46"/>
      <c r="AL2044" s="140"/>
      <c r="AM2044" s="180"/>
      <c r="AN2044" s="180"/>
      <c r="AO2044" s="180"/>
      <c r="AP2044" s="180"/>
      <c r="AQ2044" s="140"/>
      <c r="AR2044" s="46"/>
      <c r="AT2044" s="140"/>
      <c r="AU2044" s="180"/>
      <c r="AV2044" s="180"/>
      <c r="AW2044" s="180"/>
      <c r="AX2044" s="180"/>
      <c r="AY2044" s="140"/>
      <c r="AZ2044" s="46"/>
    </row>
    <row r="2045" spans="22:52" x14ac:dyDescent="0.25">
      <c r="V2045" s="140"/>
      <c r="W2045" s="180"/>
      <c r="X2045" s="180"/>
      <c r="Y2045" s="180"/>
      <c r="Z2045" s="180"/>
      <c r="AA2045" s="140"/>
      <c r="AB2045" s="46"/>
      <c r="AD2045" s="140"/>
      <c r="AE2045" s="180"/>
      <c r="AF2045" s="180"/>
      <c r="AG2045" s="180"/>
      <c r="AH2045" s="180"/>
      <c r="AI2045" s="140"/>
      <c r="AJ2045" s="46"/>
      <c r="AL2045" s="140"/>
      <c r="AM2045" s="180"/>
      <c r="AN2045" s="180"/>
      <c r="AO2045" s="180"/>
      <c r="AP2045" s="180"/>
      <c r="AQ2045" s="140"/>
      <c r="AR2045" s="46"/>
      <c r="AT2045" s="140"/>
      <c r="AU2045" s="180"/>
      <c r="AV2045" s="180"/>
      <c r="AW2045" s="180"/>
      <c r="AX2045" s="180"/>
      <c r="AY2045" s="140"/>
      <c r="AZ2045" s="46"/>
    </row>
    <row r="2046" spans="22:52" x14ac:dyDescent="0.25">
      <c r="V2046" s="140"/>
      <c r="W2046" s="180"/>
      <c r="X2046" s="180"/>
      <c r="Y2046" s="180"/>
      <c r="Z2046" s="180"/>
      <c r="AA2046" s="140"/>
      <c r="AB2046" s="46"/>
      <c r="AD2046" s="140"/>
      <c r="AE2046" s="180"/>
      <c r="AF2046" s="180"/>
      <c r="AG2046" s="180"/>
      <c r="AH2046" s="180"/>
      <c r="AI2046" s="140"/>
      <c r="AJ2046" s="46"/>
      <c r="AL2046" s="140"/>
      <c r="AM2046" s="180"/>
      <c r="AN2046" s="180"/>
      <c r="AO2046" s="180"/>
      <c r="AP2046" s="180"/>
      <c r="AQ2046" s="140"/>
      <c r="AR2046" s="46"/>
      <c r="AT2046" s="140"/>
      <c r="AU2046" s="180"/>
      <c r="AV2046" s="180"/>
      <c r="AW2046" s="180"/>
      <c r="AX2046" s="180"/>
      <c r="AY2046" s="140"/>
      <c r="AZ2046" s="46"/>
    </row>
    <row r="2047" spans="22:52" x14ac:dyDescent="0.25">
      <c r="V2047" s="140"/>
      <c r="W2047" s="180"/>
      <c r="X2047" s="180"/>
      <c r="Y2047" s="180"/>
      <c r="Z2047" s="180"/>
      <c r="AA2047" s="140"/>
      <c r="AB2047" s="46"/>
      <c r="AD2047" s="140"/>
      <c r="AE2047" s="180"/>
      <c r="AF2047" s="180"/>
      <c r="AG2047" s="180"/>
      <c r="AH2047" s="180"/>
      <c r="AI2047" s="140"/>
      <c r="AJ2047" s="46"/>
      <c r="AL2047" s="140"/>
      <c r="AM2047" s="180"/>
      <c r="AN2047" s="180"/>
      <c r="AO2047" s="180"/>
      <c r="AP2047" s="180"/>
      <c r="AQ2047" s="140"/>
      <c r="AR2047" s="46"/>
      <c r="AT2047" s="140"/>
      <c r="AU2047" s="180"/>
      <c r="AV2047" s="180"/>
      <c r="AW2047" s="180"/>
      <c r="AX2047" s="180"/>
      <c r="AY2047" s="140"/>
      <c r="AZ2047" s="46"/>
    </row>
    <row r="2048" spans="22:52" x14ac:dyDescent="0.25">
      <c r="V2048" s="140"/>
      <c r="W2048" s="180"/>
      <c r="X2048" s="180"/>
      <c r="Y2048" s="180"/>
      <c r="Z2048" s="180"/>
      <c r="AA2048" s="140"/>
      <c r="AB2048" s="46"/>
      <c r="AD2048" s="140"/>
      <c r="AE2048" s="180"/>
      <c r="AF2048" s="180"/>
      <c r="AG2048" s="180"/>
      <c r="AH2048" s="180"/>
      <c r="AI2048" s="140"/>
      <c r="AJ2048" s="46"/>
      <c r="AL2048" s="140"/>
      <c r="AM2048" s="180"/>
      <c r="AN2048" s="180"/>
      <c r="AO2048" s="180"/>
      <c r="AP2048" s="180"/>
      <c r="AQ2048" s="140"/>
      <c r="AR2048" s="46"/>
      <c r="AT2048" s="140"/>
      <c r="AU2048" s="180"/>
      <c r="AV2048" s="180"/>
      <c r="AW2048" s="180"/>
      <c r="AX2048" s="180"/>
      <c r="AY2048" s="140"/>
      <c r="AZ2048" s="46"/>
    </row>
    <row r="2049" spans="22:52" x14ac:dyDescent="0.25">
      <c r="V2049" s="140"/>
      <c r="W2049" s="180"/>
      <c r="X2049" s="180"/>
      <c r="Y2049" s="180"/>
      <c r="Z2049" s="180"/>
      <c r="AA2049" s="140"/>
      <c r="AB2049" s="46"/>
      <c r="AD2049" s="140"/>
      <c r="AE2049" s="180"/>
      <c r="AF2049" s="180"/>
      <c r="AG2049" s="180"/>
      <c r="AH2049" s="180"/>
      <c r="AI2049" s="140"/>
      <c r="AJ2049" s="46"/>
      <c r="AL2049" s="140"/>
      <c r="AM2049" s="180"/>
      <c r="AN2049" s="180"/>
      <c r="AO2049" s="180"/>
      <c r="AP2049" s="180"/>
      <c r="AQ2049" s="140"/>
      <c r="AR2049" s="46"/>
      <c r="AT2049" s="140"/>
      <c r="AU2049" s="180"/>
      <c r="AV2049" s="180"/>
      <c r="AW2049" s="180"/>
      <c r="AX2049" s="180"/>
      <c r="AY2049" s="140"/>
      <c r="AZ2049" s="46"/>
    </row>
    <row r="2050" spans="22:52" x14ac:dyDescent="0.25">
      <c r="V2050" s="140"/>
      <c r="W2050" s="180"/>
      <c r="X2050" s="180"/>
      <c r="Y2050" s="180"/>
      <c r="Z2050" s="180"/>
      <c r="AA2050" s="140"/>
      <c r="AB2050" s="46"/>
      <c r="AD2050" s="140"/>
      <c r="AE2050" s="180"/>
      <c r="AF2050" s="180"/>
      <c r="AG2050" s="180"/>
      <c r="AH2050" s="180"/>
      <c r="AI2050" s="140"/>
      <c r="AJ2050" s="46"/>
      <c r="AL2050" s="140"/>
      <c r="AM2050" s="180"/>
      <c r="AN2050" s="180"/>
      <c r="AO2050" s="180"/>
      <c r="AP2050" s="180"/>
      <c r="AQ2050" s="140"/>
      <c r="AR2050" s="46"/>
      <c r="AT2050" s="140"/>
      <c r="AU2050" s="180"/>
      <c r="AV2050" s="180"/>
      <c r="AW2050" s="180"/>
      <c r="AX2050" s="180"/>
      <c r="AY2050" s="140"/>
      <c r="AZ2050" s="46"/>
    </row>
    <row r="2051" spans="22:52" x14ac:dyDescent="0.25">
      <c r="V2051" s="140"/>
      <c r="W2051" s="180"/>
      <c r="X2051" s="180"/>
      <c r="Y2051" s="180"/>
      <c r="Z2051" s="180"/>
      <c r="AA2051" s="140"/>
      <c r="AB2051" s="46"/>
      <c r="AD2051" s="140"/>
      <c r="AE2051" s="180"/>
      <c r="AF2051" s="180"/>
      <c r="AG2051" s="180"/>
      <c r="AH2051" s="180"/>
      <c r="AI2051" s="140"/>
      <c r="AJ2051" s="46"/>
      <c r="AL2051" s="140"/>
      <c r="AM2051" s="180"/>
      <c r="AN2051" s="180"/>
      <c r="AO2051" s="180"/>
      <c r="AP2051" s="180"/>
      <c r="AQ2051" s="140"/>
      <c r="AR2051" s="46"/>
      <c r="AT2051" s="140"/>
      <c r="AU2051" s="180"/>
      <c r="AV2051" s="180"/>
      <c r="AW2051" s="180"/>
      <c r="AX2051" s="180"/>
      <c r="AY2051" s="140"/>
      <c r="AZ2051" s="46"/>
    </row>
    <row r="2052" spans="22:52" x14ac:dyDescent="0.25">
      <c r="V2052" s="140"/>
      <c r="W2052" s="180"/>
      <c r="X2052" s="180"/>
      <c r="Y2052" s="180"/>
      <c r="Z2052" s="180"/>
      <c r="AA2052" s="140"/>
      <c r="AB2052" s="46"/>
      <c r="AD2052" s="140"/>
      <c r="AE2052" s="180"/>
      <c r="AF2052" s="180"/>
      <c r="AG2052" s="180"/>
      <c r="AH2052" s="180"/>
      <c r="AI2052" s="140"/>
      <c r="AJ2052" s="46"/>
      <c r="AL2052" s="140"/>
      <c r="AM2052" s="180"/>
      <c r="AN2052" s="180"/>
      <c r="AO2052" s="180"/>
      <c r="AP2052" s="180"/>
      <c r="AQ2052" s="140"/>
      <c r="AR2052" s="46"/>
      <c r="AT2052" s="140"/>
      <c r="AU2052" s="180"/>
      <c r="AV2052" s="180"/>
      <c r="AW2052" s="180"/>
      <c r="AX2052" s="180"/>
      <c r="AY2052" s="140"/>
      <c r="AZ2052" s="46"/>
    </row>
    <row r="2053" spans="22:52" x14ac:dyDescent="0.25">
      <c r="V2053" s="140"/>
      <c r="W2053" s="180"/>
      <c r="X2053" s="180"/>
      <c r="Y2053" s="180"/>
      <c r="Z2053" s="180"/>
      <c r="AA2053" s="140"/>
      <c r="AB2053" s="46"/>
      <c r="AD2053" s="140"/>
      <c r="AE2053" s="180"/>
      <c r="AF2053" s="180"/>
      <c r="AG2053" s="180"/>
      <c r="AH2053" s="180"/>
      <c r="AI2053" s="140"/>
      <c r="AJ2053" s="46"/>
      <c r="AL2053" s="140"/>
      <c r="AM2053" s="180"/>
      <c r="AN2053" s="180"/>
      <c r="AO2053" s="180"/>
      <c r="AP2053" s="180"/>
      <c r="AQ2053" s="140"/>
      <c r="AR2053" s="46"/>
      <c r="AT2053" s="140"/>
      <c r="AU2053" s="180"/>
      <c r="AV2053" s="180"/>
      <c r="AW2053" s="180"/>
      <c r="AX2053" s="180"/>
      <c r="AY2053" s="140"/>
      <c r="AZ2053" s="46"/>
    </row>
    <row r="2054" spans="22:52" x14ac:dyDescent="0.25">
      <c r="V2054" s="140"/>
      <c r="W2054" s="180"/>
      <c r="X2054" s="180"/>
      <c r="Y2054" s="180"/>
      <c r="Z2054" s="180"/>
      <c r="AA2054" s="140"/>
      <c r="AB2054" s="46"/>
      <c r="AD2054" s="140"/>
      <c r="AE2054" s="180"/>
      <c r="AF2054" s="180"/>
      <c r="AG2054" s="180"/>
      <c r="AH2054" s="180"/>
      <c r="AI2054" s="140"/>
      <c r="AJ2054" s="46"/>
      <c r="AL2054" s="140"/>
      <c r="AM2054" s="180"/>
      <c r="AN2054" s="180"/>
      <c r="AO2054" s="180"/>
      <c r="AP2054" s="180"/>
      <c r="AQ2054" s="140"/>
      <c r="AR2054" s="46"/>
      <c r="AT2054" s="140"/>
      <c r="AU2054" s="180"/>
      <c r="AV2054" s="180"/>
      <c r="AW2054" s="180"/>
      <c r="AX2054" s="180"/>
      <c r="AY2054" s="140"/>
      <c r="AZ2054" s="46"/>
    </row>
    <row r="2055" spans="22:52" x14ac:dyDescent="0.25">
      <c r="V2055" s="140"/>
      <c r="W2055" s="180"/>
      <c r="X2055" s="180"/>
      <c r="Y2055" s="180"/>
      <c r="Z2055" s="180"/>
      <c r="AA2055" s="140"/>
      <c r="AB2055" s="46"/>
      <c r="AD2055" s="140"/>
      <c r="AE2055" s="180"/>
      <c r="AF2055" s="180"/>
      <c r="AG2055" s="180"/>
      <c r="AH2055" s="180"/>
      <c r="AI2055" s="140"/>
      <c r="AJ2055" s="46"/>
      <c r="AL2055" s="140"/>
      <c r="AM2055" s="180"/>
      <c r="AN2055" s="180"/>
      <c r="AO2055" s="180"/>
      <c r="AP2055" s="180"/>
      <c r="AQ2055" s="140"/>
      <c r="AR2055" s="46"/>
      <c r="AT2055" s="140"/>
      <c r="AU2055" s="180"/>
      <c r="AV2055" s="180"/>
      <c r="AW2055" s="180"/>
      <c r="AX2055" s="180"/>
      <c r="AY2055" s="140"/>
      <c r="AZ2055" s="46"/>
    </row>
    <row r="2056" spans="22:52" x14ac:dyDescent="0.25">
      <c r="V2056" s="140"/>
      <c r="W2056" s="180"/>
      <c r="X2056" s="180"/>
      <c r="Y2056" s="180"/>
      <c r="Z2056" s="180"/>
      <c r="AA2056" s="140"/>
      <c r="AB2056" s="46"/>
      <c r="AD2056" s="140"/>
      <c r="AE2056" s="180"/>
      <c r="AF2056" s="180"/>
      <c r="AG2056" s="180"/>
      <c r="AH2056" s="180"/>
      <c r="AI2056" s="140"/>
      <c r="AJ2056" s="46"/>
      <c r="AL2056" s="140"/>
      <c r="AM2056" s="180"/>
      <c r="AN2056" s="180"/>
      <c r="AO2056" s="180"/>
      <c r="AP2056" s="180"/>
      <c r="AQ2056" s="140"/>
      <c r="AR2056" s="46"/>
      <c r="AT2056" s="140"/>
      <c r="AU2056" s="180"/>
      <c r="AV2056" s="180"/>
      <c r="AW2056" s="180"/>
      <c r="AX2056" s="180"/>
      <c r="AY2056" s="140"/>
      <c r="AZ2056" s="46"/>
    </row>
    <row r="2057" spans="22:52" x14ac:dyDescent="0.25">
      <c r="V2057" s="140"/>
      <c r="W2057" s="180"/>
      <c r="X2057" s="180"/>
      <c r="Y2057" s="180"/>
      <c r="Z2057" s="180"/>
      <c r="AA2057" s="140"/>
      <c r="AB2057" s="46"/>
      <c r="AD2057" s="140"/>
      <c r="AE2057" s="180"/>
      <c r="AF2057" s="180"/>
      <c r="AG2057" s="180"/>
      <c r="AH2057" s="180"/>
      <c r="AI2057" s="140"/>
      <c r="AJ2057" s="46"/>
      <c r="AL2057" s="140"/>
      <c r="AM2057" s="180"/>
      <c r="AN2057" s="180"/>
      <c r="AO2057" s="180"/>
      <c r="AP2057" s="180"/>
      <c r="AQ2057" s="140"/>
      <c r="AR2057" s="46"/>
      <c r="AT2057" s="140"/>
      <c r="AU2057" s="180"/>
      <c r="AV2057" s="180"/>
      <c r="AW2057" s="180"/>
      <c r="AX2057" s="180"/>
      <c r="AY2057" s="140"/>
      <c r="AZ2057" s="46"/>
    </row>
    <row r="2058" spans="22:52" x14ac:dyDescent="0.25">
      <c r="V2058" s="140"/>
      <c r="W2058" s="180"/>
      <c r="X2058" s="180"/>
      <c r="Y2058" s="180"/>
      <c r="Z2058" s="180"/>
      <c r="AA2058" s="140"/>
      <c r="AB2058" s="46"/>
      <c r="AD2058" s="140"/>
      <c r="AE2058" s="180"/>
      <c r="AF2058" s="180"/>
      <c r="AG2058" s="180"/>
      <c r="AH2058" s="180"/>
      <c r="AI2058" s="140"/>
      <c r="AJ2058" s="46"/>
      <c r="AL2058" s="140"/>
      <c r="AM2058" s="180"/>
      <c r="AN2058" s="180"/>
      <c r="AO2058" s="180"/>
      <c r="AP2058" s="180"/>
      <c r="AQ2058" s="140"/>
      <c r="AR2058" s="46"/>
      <c r="AT2058" s="140"/>
      <c r="AU2058" s="180"/>
      <c r="AV2058" s="180"/>
      <c r="AW2058" s="180"/>
      <c r="AX2058" s="180"/>
      <c r="AY2058" s="140"/>
      <c r="AZ2058" s="46"/>
    </row>
    <row r="2059" spans="22:52" x14ac:dyDescent="0.25">
      <c r="V2059" s="140"/>
      <c r="W2059" s="180"/>
      <c r="X2059" s="180"/>
      <c r="Y2059" s="180"/>
      <c r="Z2059" s="180"/>
      <c r="AA2059" s="140"/>
      <c r="AB2059" s="46"/>
      <c r="AD2059" s="140"/>
      <c r="AE2059" s="180"/>
      <c r="AF2059" s="180"/>
      <c r="AG2059" s="180"/>
      <c r="AH2059" s="180"/>
      <c r="AI2059" s="140"/>
      <c r="AJ2059" s="46"/>
      <c r="AL2059" s="140"/>
      <c r="AM2059" s="180"/>
      <c r="AN2059" s="180"/>
      <c r="AO2059" s="180"/>
      <c r="AP2059" s="180"/>
      <c r="AQ2059" s="140"/>
      <c r="AR2059" s="46"/>
      <c r="AT2059" s="140"/>
      <c r="AU2059" s="180"/>
      <c r="AV2059" s="180"/>
      <c r="AW2059" s="180"/>
      <c r="AX2059" s="180"/>
      <c r="AY2059" s="140"/>
      <c r="AZ2059" s="46"/>
    </row>
    <row r="2060" spans="22:52" x14ac:dyDescent="0.25">
      <c r="V2060" s="140"/>
      <c r="W2060" s="180"/>
      <c r="X2060" s="180"/>
      <c r="Y2060" s="180"/>
      <c r="Z2060" s="180"/>
      <c r="AA2060" s="140"/>
      <c r="AB2060" s="46"/>
      <c r="AD2060" s="140"/>
      <c r="AE2060" s="180"/>
      <c r="AF2060" s="180"/>
      <c r="AG2060" s="180"/>
      <c r="AH2060" s="180"/>
      <c r="AI2060" s="140"/>
      <c r="AJ2060" s="46"/>
      <c r="AL2060" s="140"/>
      <c r="AM2060" s="180"/>
      <c r="AN2060" s="180"/>
      <c r="AO2060" s="180"/>
      <c r="AP2060" s="180"/>
      <c r="AQ2060" s="140"/>
      <c r="AR2060" s="46"/>
      <c r="AT2060" s="140"/>
      <c r="AU2060" s="180"/>
      <c r="AV2060" s="180"/>
      <c r="AW2060" s="180"/>
      <c r="AX2060" s="180"/>
      <c r="AY2060" s="140"/>
      <c r="AZ2060" s="46"/>
    </row>
    <row r="2061" spans="22:52" x14ac:dyDescent="0.25">
      <c r="V2061" s="140"/>
      <c r="W2061" s="180"/>
      <c r="X2061" s="180"/>
      <c r="Y2061" s="180"/>
      <c r="Z2061" s="180"/>
      <c r="AA2061" s="140"/>
      <c r="AB2061" s="46"/>
      <c r="AD2061" s="140"/>
      <c r="AE2061" s="180"/>
      <c r="AF2061" s="180"/>
      <c r="AG2061" s="180"/>
      <c r="AH2061" s="180"/>
      <c r="AI2061" s="140"/>
      <c r="AJ2061" s="46"/>
      <c r="AL2061" s="140"/>
      <c r="AM2061" s="180"/>
      <c r="AN2061" s="180"/>
      <c r="AO2061" s="180"/>
      <c r="AP2061" s="180"/>
      <c r="AQ2061" s="140"/>
      <c r="AR2061" s="46"/>
      <c r="AT2061" s="140"/>
      <c r="AU2061" s="180"/>
      <c r="AV2061" s="180"/>
      <c r="AW2061" s="180"/>
      <c r="AX2061" s="180"/>
      <c r="AY2061" s="140"/>
      <c r="AZ2061" s="46"/>
    </row>
    <row r="2062" spans="22:52" x14ac:dyDescent="0.25">
      <c r="V2062" s="140"/>
      <c r="W2062" s="180"/>
      <c r="X2062" s="180"/>
      <c r="Y2062" s="180"/>
      <c r="Z2062" s="180"/>
      <c r="AA2062" s="140"/>
      <c r="AB2062" s="46"/>
      <c r="AD2062" s="140"/>
      <c r="AE2062" s="180"/>
      <c r="AF2062" s="180"/>
      <c r="AG2062" s="180"/>
      <c r="AH2062" s="180"/>
      <c r="AI2062" s="140"/>
      <c r="AJ2062" s="46"/>
      <c r="AL2062" s="140"/>
      <c r="AM2062" s="180"/>
      <c r="AN2062" s="180"/>
      <c r="AO2062" s="180"/>
      <c r="AP2062" s="180"/>
      <c r="AQ2062" s="140"/>
      <c r="AR2062" s="46"/>
      <c r="AT2062" s="140"/>
      <c r="AU2062" s="180"/>
      <c r="AV2062" s="180"/>
      <c r="AW2062" s="180"/>
      <c r="AX2062" s="180"/>
      <c r="AY2062" s="140"/>
      <c r="AZ2062" s="46"/>
    </row>
    <row r="2063" spans="22:52" x14ac:dyDescent="0.25">
      <c r="V2063" s="140"/>
      <c r="W2063" s="180"/>
      <c r="X2063" s="180"/>
      <c r="Y2063" s="180"/>
      <c r="Z2063" s="180"/>
      <c r="AA2063" s="140"/>
      <c r="AB2063" s="46"/>
      <c r="AD2063" s="140"/>
      <c r="AE2063" s="180"/>
      <c r="AF2063" s="180"/>
      <c r="AG2063" s="180"/>
      <c r="AH2063" s="180"/>
      <c r="AI2063" s="140"/>
      <c r="AJ2063" s="46"/>
      <c r="AL2063" s="140"/>
      <c r="AM2063" s="180"/>
      <c r="AN2063" s="180"/>
      <c r="AO2063" s="180"/>
      <c r="AP2063" s="180"/>
      <c r="AQ2063" s="140"/>
      <c r="AR2063" s="46"/>
      <c r="AT2063" s="140"/>
      <c r="AU2063" s="180"/>
      <c r="AV2063" s="180"/>
      <c r="AW2063" s="180"/>
      <c r="AX2063" s="180"/>
      <c r="AY2063" s="140"/>
      <c r="AZ2063" s="46"/>
    </row>
    <row r="2064" spans="22:52" x14ac:dyDescent="0.25">
      <c r="V2064" s="140"/>
      <c r="W2064" s="180"/>
      <c r="X2064" s="180"/>
      <c r="Y2064" s="180"/>
      <c r="Z2064" s="180"/>
      <c r="AA2064" s="140"/>
      <c r="AB2064" s="46"/>
      <c r="AD2064" s="140"/>
      <c r="AE2064" s="180"/>
      <c r="AF2064" s="180"/>
      <c r="AG2064" s="180"/>
      <c r="AH2064" s="180"/>
      <c r="AI2064" s="140"/>
      <c r="AJ2064" s="46"/>
      <c r="AL2064" s="140"/>
      <c r="AM2064" s="180"/>
      <c r="AN2064" s="180"/>
      <c r="AO2064" s="180"/>
      <c r="AP2064" s="180"/>
      <c r="AQ2064" s="140"/>
      <c r="AR2064" s="46"/>
      <c r="AT2064" s="140"/>
      <c r="AU2064" s="180"/>
      <c r="AV2064" s="180"/>
      <c r="AW2064" s="180"/>
      <c r="AX2064" s="180"/>
      <c r="AY2064" s="140"/>
      <c r="AZ2064" s="46"/>
    </row>
    <row r="2065" spans="22:52" x14ac:dyDescent="0.25">
      <c r="V2065" s="140"/>
      <c r="W2065" s="180"/>
      <c r="X2065" s="180"/>
      <c r="Y2065" s="180"/>
      <c r="Z2065" s="180"/>
      <c r="AA2065" s="140"/>
      <c r="AB2065" s="46"/>
      <c r="AD2065" s="140"/>
      <c r="AE2065" s="180"/>
      <c r="AF2065" s="180"/>
      <c r="AG2065" s="180"/>
      <c r="AH2065" s="180"/>
      <c r="AI2065" s="140"/>
      <c r="AJ2065" s="46"/>
      <c r="AL2065" s="140"/>
      <c r="AM2065" s="180"/>
      <c r="AN2065" s="180"/>
      <c r="AO2065" s="180"/>
      <c r="AP2065" s="180"/>
      <c r="AQ2065" s="140"/>
      <c r="AR2065" s="46"/>
      <c r="AT2065" s="140"/>
      <c r="AU2065" s="180"/>
      <c r="AV2065" s="180"/>
      <c r="AW2065" s="180"/>
      <c r="AX2065" s="180"/>
      <c r="AY2065" s="140"/>
      <c r="AZ2065" s="46"/>
    </row>
    <row r="2066" spans="22:52" x14ac:dyDescent="0.25">
      <c r="V2066" s="140"/>
      <c r="W2066" s="180"/>
      <c r="X2066" s="180"/>
      <c r="Y2066" s="180"/>
      <c r="Z2066" s="180"/>
      <c r="AA2066" s="140"/>
      <c r="AB2066" s="46"/>
      <c r="AD2066" s="140"/>
      <c r="AE2066" s="180"/>
      <c r="AF2066" s="180"/>
      <c r="AG2066" s="180"/>
      <c r="AH2066" s="180"/>
      <c r="AI2066" s="140"/>
      <c r="AJ2066" s="46"/>
      <c r="AL2066" s="140"/>
      <c r="AM2066" s="180"/>
      <c r="AN2066" s="180"/>
      <c r="AO2066" s="180"/>
      <c r="AP2066" s="180"/>
      <c r="AQ2066" s="140"/>
      <c r="AR2066" s="46"/>
      <c r="AT2066" s="140"/>
      <c r="AU2066" s="180"/>
      <c r="AV2066" s="180"/>
      <c r="AW2066" s="180"/>
      <c r="AX2066" s="180"/>
      <c r="AY2066" s="140"/>
      <c r="AZ2066" s="46"/>
    </row>
    <row r="2067" spans="22:52" x14ac:dyDescent="0.25">
      <c r="V2067" s="140"/>
      <c r="W2067" s="180"/>
      <c r="X2067" s="180"/>
      <c r="Y2067" s="180"/>
      <c r="Z2067" s="180"/>
      <c r="AA2067" s="140"/>
      <c r="AB2067" s="46"/>
      <c r="AD2067" s="140"/>
      <c r="AE2067" s="180"/>
      <c r="AF2067" s="180"/>
      <c r="AG2067" s="180"/>
      <c r="AH2067" s="180"/>
      <c r="AI2067" s="140"/>
      <c r="AJ2067" s="46"/>
      <c r="AL2067" s="140"/>
      <c r="AM2067" s="180"/>
      <c r="AN2067" s="180"/>
      <c r="AO2067" s="180"/>
      <c r="AP2067" s="180"/>
      <c r="AQ2067" s="140"/>
      <c r="AR2067" s="46"/>
      <c r="AT2067" s="140"/>
      <c r="AU2067" s="180"/>
      <c r="AV2067" s="180"/>
      <c r="AW2067" s="180"/>
      <c r="AX2067" s="180"/>
      <c r="AY2067" s="140"/>
      <c r="AZ2067" s="46"/>
    </row>
    <row r="2068" spans="22:52" x14ac:dyDescent="0.25">
      <c r="V2068" s="140"/>
      <c r="W2068" s="180"/>
      <c r="X2068" s="180"/>
      <c r="Y2068" s="180"/>
      <c r="Z2068" s="180"/>
      <c r="AA2068" s="140"/>
      <c r="AB2068" s="46"/>
      <c r="AD2068" s="140"/>
      <c r="AE2068" s="180"/>
      <c r="AF2068" s="180"/>
      <c r="AG2068" s="180"/>
      <c r="AH2068" s="180"/>
      <c r="AI2068" s="140"/>
      <c r="AJ2068" s="46"/>
      <c r="AL2068" s="140"/>
      <c r="AM2068" s="180"/>
      <c r="AN2068" s="180"/>
      <c r="AO2068" s="180"/>
      <c r="AP2068" s="180"/>
      <c r="AQ2068" s="140"/>
      <c r="AR2068" s="46"/>
      <c r="AT2068" s="140"/>
      <c r="AU2068" s="180"/>
      <c r="AV2068" s="180"/>
      <c r="AW2068" s="180"/>
      <c r="AX2068" s="180"/>
      <c r="AY2068" s="140"/>
      <c r="AZ2068" s="46"/>
    </row>
    <row r="2069" spans="22:52" x14ac:dyDescent="0.25">
      <c r="V2069" s="140"/>
      <c r="W2069" s="180"/>
      <c r="X2069" s="180"/>
      <c r="Y2069" s="180"/>
      <c r="Z2069" s="180"/>
      <c r="AA2069" s="140"/>
      <c r="AB2069" s="46"/>
      <c r="AD2069" s="140"/>
      <c r="AE2069" s="180"/>
      <c r="AF2069" s="180"/>
      <c r="AG2069" s="180"/>
      <c r="AH2069" s="180"/>
      <c r="AI2069" s="140"/>
      <c r="AJ2069" s="46"/>
      <c r="AL2069" s="140"/>
      <c r="AM2069" s="180"/>
      <c r="AN2069" s="180"/>
      <c r="AO2069" s="180"/>
      <c r="AP2069" s="180"/>
      <c r="AQ2069" s="140"/>
      <c r="AR2069" s="46"/>
      <c r="AT2069" s="140"/>
      <c r="AU2069" s="180"/>
      <c r="AV2069" s="180"/>
      <c r="AW2069" s="180"/>
      <c r="AX2069" s="180"/>
      <c r="AY2069" s="140"/>
      <c r="AZ2069" s="46"/>
    </row>
    <row r="2070" spans="22:52" x14ac:dyDescent="0.25">
      <c r="V2070" s="140"/>
      <c r="W2070" s="180"/>
      <c r="X2070" s="180"/>
      <c r="Y2070" s="180"/>
      <c r="Z2070" s="180"/>
      <c r="AA2070" s="140"/>
      <c r="AB2070" s="46"/>
      <c r="AD2070" s="140"/>
      <c r="AE2070" s="180"/>
      <c r="AF2070" s="180"/>
      <c r="AG2070" s="180"/>
      <c r="AH2070" s="180"/>
      <c r="AI2070" s="140"/>
      <c r="AJ2070" s="46"/>
      <c r="AL2070" s="140"/>
      <c r="AM2070" s="180"/>
      <c r="AN2070" s="180"/>
      <c r="AO2070" s="180"/>
      <c r="AP2070" s="180"/>
      <c r="AQ2070" s="140"/>
      <c r="AR2070" s="46"/>
      <c r="AT2070" s="140"/>
      <c r="AU2070" s="180"/>
      <c r="AV2070" s="180"/>
      <c r="AW2070" s="180"/>
      <c r="AX2070" s="180"/>
      <c r="AY2070" s="140"/>
      <c r="AZ2070" s="46"/>
    </row>
    <row r="2071" spans="22:52" x14ac:dyDescent="0.25">
      <c r="V2071" s="140"/>
      <c r="W2071" s="180"/>
      <c r="X2071" s="180"/>
      <c r="Y2071" s="180"/>
      <c r="Z2071" s="180"/>
      <c r="AA2071" s="140"/>
      <c r="AB2071" s="46"/>
      <c r="AD2071" s="140"/>
      <c r="AE2071" s="180"/>
      <c r="AF2071" s="180"/>
      <c r="AG2071" s="180"/>
      <c r="AH2071" s="180"/>
      <c r="AI2071" s="140"/>
      <c r="AJ2071" s="46"/>
      <c r="AL2071" s="140"/>
      <c r="AM2071" s="180"/>
      <c r="AN2071" s="180"/>
      <c r="AO2071" s="180"/>
      <c r="AP2071" s="180"/>
      <c r="AQ2071" s="140"/>
      <c r="AR2071" s="46"/>
      <c r="AT2071" s="140"/>
      <c r="AU2071" s="180"/>
      <c r="AV2071" s="180"/>
      <c r="AW2071" s="180"/>
      <c r="AX2071" s="180"/>
      <c r="AY2071" s="140"/>
      <c r="AZ2071" s="46"/>
    </row>
    <row r="2072" spans="22:52" x14ac:dyDescent="0.25">
      <c r="V2072" s="140"/>
      <c r="W2072" s="180"/>
      <c r="X2072" s="180"/>
      <c r="Y2072" s="180"/>
      <c r="Z2072" s="180"/>
      <c r="AA2072" s="140"/>
      <c r="AB2072" s="46"/>
      <c r="AD2072" s="140"/>
      <c r="AE2072" s="180"/>
      <c r="AF2072" s="180"/>
      <c r="AG2072" s="180"/>
      <c r="AH2072" s="180"/>
      <c r="AI2072" s="140"/>
      <c r="AJ2072" s="46"/>
      <c r="AL2072" s="140"/>
      <c r="AM2072" s="180"/>
      <c r="AN2072" s="180"/>
      <c r="AO2072" s="180"/>
      <c r="AP2072" s="180"/>
      <c r="AQ2072" s="140"/>
      <c r="AR2072" s="46"/>
      <c r="AT2072" s="140"/>
      <c r="AU2072" s="180"/>
      <c r="AV2072" s="180"/>
      <c r="AW2072" s="180"/>
      <c r="AX2072" s="180"/>
      <c r="AY2072" s="140"/>
      <c r="AZ2072" s="46"/>
    </row>
    <row r="2073" spans="22:52" x14ac:dyDescent="0.25">
      <c r="V2073" s="140"/>
      <c r="W2073" s="180"/>
      <c r="X2073" s="180"/>
      <c r="Y2073" s="180"/>
      <c r="Z2073" s="180"/>
      <c r="AA2073" s="140"/>
      <c r="AB2073" s="46"/>
      <c r="AD2073" s="140"/>
      <c r="AE2073" s="180"/>
      <c r="AF2073" s="180"/>
      <c r="AG2073" s="180"/>
      <c r="AH2073" s="180"/>
      <c r="AI2073" s="140"/>
      <c r="AJ2073" s="46"/>
      <c r="AL2073" s="140"/>
      <c r="AM2073" s="180"/>
      <c r="AN2073" s="180"/>
      <c r="AO2073" s="180"/>
      <c r="AP2073" s="180"/>
      <c r="AQ2073" s="140"/>
      <c r="AR2073" s="46"/>
      <c r="AT2073" s="140"/>
      <c r="AU2073" s="180"/>
      <c r="AV2073" s="180"/>
      <c r="AW2073" s="180"/>
      <c r="AX2073" s="180"/>
      <c r="AY2073" s="140"/>
      <c r="AZ2073" s="46"/>
    </row>
    <row r="2074" spans="22:52" x14ac:dyDescent="0.25">
      <c r="V2074" s="140"/>
      <c r="W2074" s="180"/>
      <c r="X2074" s="180"/>
      <c r="Y2074" s="180"/>
      <c r="Z2074" s="180"/>
      <c r="AA2074" s="140"/>
      <c r="AB2074" s="46"/>
      <c r="AD2074" s="140"/>
      <c r="AE2074" s="180"/>
      <c r="AF2074" s="180"/>
      <c r="AG2074" s="180"/>
      <c r="AH2074" s="180"/>
      <c r="AI2074" s="140"/>
      <c r="AJ2074" s="46"/>
      <c r="AL2074" s="140"/>
      <c r="AM2074" s="180"/>
      <c r="AN2074" s="180"/>
      <c r="AO2074" s="180"/>
      <c r="AP2074" s="180"/>
      <c r="AQ2074" s="140"/>
      <c r="AR2074" s="46"/>
      <c r="AT2074" s="140"/>
      <c r="AU2074" s="180"/>
      <c r="AV2074" s="180"/>
      <c r="AW2074" s="180"/>
      <c r="AX2074" s="180"/>
      <c r="AY2074" s="140"/>
      <c r="AZ2074" s="46"/>
    </row>
    <row r="2075" spans="22:52" x14ac:dyDescent="0.25">
      <c r="V2075" s="140"/>
      <c r="W2075" s="180"/>
      <c r="X2075" s="180"/>
      <c r="Y2075" s="180"/>
      <c r="Z2075" s="180"/>
      <c r="AA2075" s="140"/>
      <c r="AB2075" s="46"/>
      <c r="AD2075" s="140"/>
      <c r="AE2075" s="180"/>
      <c r="AF2075" s="180"/>
      <c r="AG2075" s="180"/>
      <c r="AH2075" s="180"/>
      <c r="AI2075" s="140"/>
      <c r="AJ2075" s="46"/>
      <c r="AL2075" s="140"/>
      <c r="AM2075" s="180"/>
      <c r="AN2075" s="180"/>
      <c r="AO2075" s="180"/>
      <c r="AP2075" s="180"/>
      <c r="AQ2075" s="140"/>
      <c r="AR2075" s="46"/>
      <c r="AT2075" s="140"/>
      <c r="AU2075" s="180"/>
      <c r="AV2075" s="180"/>
      <c r="AW2075" s="180"/>
      <c r="AX2075" s="180"/>
      <c r="AY2075" s="140"/>
      <c r="AZ2075" s="46"/>
    </row>
    <row r="2076" spans="22:52" x14ac:dyDescent="0.25">
      <c r="V2076" s="140"/>
      <c r="W2076" s="180"/>
      <c r="X2076" s="180"/>
      <c r="Y2076" s="180"/>
      <c r="Z2076" s="180"/>
      <c r="AA2076" s="140"/>
      <c r="AB2076" s="46"/>
      <c r="AD2076" s="140"/>
      <c r="AE2076" s="180"/>
      <c r="AF2076" s="180"/>
      <c r="AG2076" s="180"/>
      <c r="AH2076" s="180"/>
      <c r="AI2076" s="140"/>
      <c r="AJ2076" s="46"/>
      <c r="AL2076" s="140"/>
      <c r="AM2076" s="180"/>
      <c r="AN2076" s="180"/>
      <c r="AO2076" s="180"/>
      <c r="AP2076" s="180"/>
      <c r="AQ2076" s="140"/>
      <c r="AR2076" s="46"/>
      <c r="AT2076" s="140"/>
      <c r="AU2076" s="180"/>
      <c r="AV2076" s="180"/>
      <c r="AW2076" s="180"/>
      <c r="AX2076" s="180"/>
      <c r="AY2076" s="140"/>
      <c r="AZ2076" s="46"/>
    </row>
    <row r="2077" spans="22:52" x14ac:dyDescent="0.25">
      <c r="V2077" s="140"/>
      <c r="W2077" s="180"/>
      <c r="X2077" s="180"/>
      <c r="Y2077" s="180"/>
      <c r="Z2077" s="180"/>
      <c r="AA2077" s="140"/>
      <c r="AB2077" s="46"/>
      <c r="AD2077" s="140"/>
      <c r="AE2077" s="180"/>
      <c r="AF2077" s="180"/>
      <c r="AG2077" s="180"/>
      <c r="AH2077" s="180"/>
      <c r="AI2077" s="140"/>
      <c r="AJ2077" s="46"/>
      <c r="AL2077" s="140"/>
      <c r="AM2077" s="180"/>
      <c r="AN2077" s="180"/>
      <c r="AO2077" s="180"/>
      <c r="AP2077" s="180"/>
      <c r="AQ2077" s="140"/>
      <c r="AR2077" s="46"/>
      <c r="AT2077" s="140"/>
      <c r="AU2077" s="180"/>
      <c r="AV2077" s="180"/>
      <c r="AW2077" s="180"/>
      <c r="AX2077" s="180"/>
      <c r="AY2077" s="140"/>
      <c r="AZ2077" s="46"/>
    </row>
    <row r="2078" spans="22:52" x14ac:dyDescent="0.25">
      <c r="V2078" s="140"/>
      <c r="W2078" s="180"/>
      <c r="X2078" s="180"/>
      <c r="Y2078" s="180"/>
      <c r="Z2078" s="180"/>
      <c r="AA2078" s="140"/>
      <c r="AB2078" s="46"/>
      <c r="AD2078" s="140"/>
      <c r="AE2078" s="180"/>
      <c r="AF2078" s="180"/>
      <c r="AG2078" s="180"/>
      <c r="AH2078" s="180"/>
      <c r="AI2078" s="140"/>
      <c r="AJ2078" s="46"/>
      <c r="AL2078" s="140"/>
      <c r="AM2078" s="180"/>
      <c r="AN2078" s="180"/>
      <c r="AO2078" s="180"/>
      <c r="AP2078" s="180"/>
      <c r="AQ2078" s="140"/>
      <c r="AR2078" s="46"/>
      <c r="AT2078" s="140"/>
      <c r="AU2078" s="180"/>
      <c r="AV2078" s="180"/>
      <c r="AW2078" s="180"/>
      <c r="AX2078" s="180"/>
      <c r="AY2078" s="140"/>
      <c r="AZ2078" s="46"/>
    </row>
    <row r="2079" spans="22:52" x14ac:dyDescent="0.25">
      <c r="V2079" s="140"/>
      <c r="W2079" s="180"/>
      <c r="X2079" s="180"/>
      <c r="Y2079" s="180"/>
      <c r="Z2079" s="180"/>
      <c r="AA2079" s="140"/>
      <c r="AB2079" s="46"/>
      <c r="AD2079" s="140"/>
      <c r="AE2079" s="180"/>
      <c r="AF2079" s="180"/>
      <c r="AG2079" s="180"/>
      <c r="AH2079" s="180"/>
      <c r="AI2079" s="140"/>
      <c r="AJ2079" s="46"/>
      <c r="AL2079" s="140"/>
      <c r="AM2079" s="180"/>
      <c r="AN2079" s="180"/>
      <c r="AO2079" s="180"/>
      <c r="AP2079" s="180"/>
      <c r="AQ2079" s="140"/>
      <c r="AR2079" s="46"/>
      <c r="AT2079" s="140"/>
      <c r="AU2079" s="180"/>
      <c r="AV2079" s="180"/>
      <c r="AW2079" s="180"/>
      <c r="AX2079" s="180"/>
      <c r="AY2079" s="140"/>
      <c r="AZ2079" s="46"/>
    </row>
    <row r="2080" spans="22:52" x14ac:dyDescent="0.25">
      <c r="V2080" s="140"/>
      <c r="W2080" s="180"/>
      <c r="X2080" s="180"/>
      <c r="Y2080" s="180"/>
      <c r="Z2080" s="180"/>
      <c r="AA2080" s="140"/>
      <c r="AB2080" s="46"/>
      <c r="AD2080" s="140"/>
      <c r="AE2080" s="180"/>
      <c r="AF2080" s="180"/>
      <c r="AG2080" s="180"/>
      <c r="AH2080" s="180"/>
      <c r="AI2080" s="140"/>
      <c r="AJ2080" s="46"/>
      <c r="AL2080" s="140"/>
      <c r="AM2080" s="180"/>
      <c r="AN2080" s="180"/>
      <c r="AO2080" s="180"/>
      <c r="AP2080" s="180"/>
      <c r="AQ2080" s="140"/>
      <c r="AR2080" s="46"/>
      <c r="AT2080" s="140"/>
      <c r="AU2080" s="180"/>
      <c r="AV2080" s="180"/>
      <c r="AW2080" s="180"/>
      <c r="AX2080" s="180"/>
      <c r="AY2080" s="140"/>
      <c r="AZ2080" s="46"/>
    </row>
    <row r="2081" spans="22:52" x14ac:dyDescent="0.25">
      <c r="V2081" s="140"/>
      <c r="W2081" s="180"/>
      <c r="X2081" s="180"/>
      <c r="Y2081" s="180"/>
      <c r="Z2081" s="180"/>
      <c r="AA2081" s="140"/>
      <c r="AB2081" s="46"/>
      <c r="AD2081" s="140"/>
      <c r="AE2081" s="180"/>
      <c r="AF2081" s="180"/>
      <c r="AG2081" s="180"/>
      <c r="AH2081" s="180"/>
      <c r="AI2081" s="140"/>
      <c r="AJ2081" s="46"/>
      <c r="AL2081" s="140"/>
      <c r="AM2081" s="180"/>
      <c r="AN2081" s="180"/>
      <c r="AO2081" s="180"/>
      <c r="AP2081" s="180"/>
      <c r="AQ2081" s="140"/>
      <c r="AR2081" s="46"/>
      <c r="AT2081" s="140"/>
      <c r="AU2081" s="180"/>
      <c r="AV2081" s="180"/>
      <c r="AW2081" s="180"/>
      <c r="AX2081" s="180"/>
      <c r="AY2081" s="140"/>
      <c r="AZ2081" s="46"/>
    </row>
    <row r="2082" spans="22:52" x14ac:dyDescent="0.25">
      <c r="V2082" s="140"/>
      <c r="W2082" s="180"/>
      <c r="X2082" s="180"/>
      <c r="Y2082" s="180"/>
      <c r="Z2082" s="180"/>
      <c r="AA2082" s="140"/>
      <c r="AB2082" s="46"/>
      <c r="AD2082" s="140"/>
      <c r="AE2082" s="180"/>
      <c r="AF2082" s="180"/>
      <c r="AG2082" s="180"/>
      <c r="AH2082" s="180"/>
      <c r="AI2082" s="140"/>
      <c r="AJ2082" s="46"/>
      <c r="AL2082" s="140"/>
      <c r="AM2082" s="180"/>
      <c r="AN2082" s="180"/>
      <c r="AO2082" s="180"/>
      <c r="AP2082" s="180"/>
      <c r="AQ2082" s="140"/>
      <c r="AR2082" s="46"/>
      <c r="AT2082" s="140"/>
      <c r="AU2082" s="180"/>
      <c r="AV2082" s="180"/>
      <c r="AW2082" s="180"/>
      <c r="AX2082" s="180"/>
      <c r="AY2082" s="140"/>
      <c r="AZ2082" s="46"/>
    </row>
    <row r="2083" spans="22:52" x14ac:dyDescent="0.25">
      <c r="V2083" s="140"/>
      <c r="W2083" s="180"/>
      <c r="X2083" s="180"/>
      <c r="Y2083" s="180"/>
      <c r="Z2083" s="180"/>
      <c r="AA2083" s="140"/>
      <c r="AB2083" s="46"/>
      <c r="AD2083" s="140"/>
      <c r="AE2083" s="180"/>
      <c r="AF2083" s="180"/>
      <c r="AG2083" s="180"/>
      <c r="AH2083" s="180"/>
      <c r="AI2083" s="140"/>
      <c r="AJ2083" s="46"/>
      <c r="AL2083" s="140"/>
      <c r="AM2083" s="180"/>
      <c r="AN2083" s="180"/>
      <c r="AO2083" s="180"/>
      <c r="AP2083" s="180"/>
      <c r="AQ2083" s="140"/>
      <c r="AR2083" s="46"/>
      <c r="AT2083" s="140"/>
      <c r="AU2083" s="180"/>
      <c r="AV2083" s="180"/>
      <c r="AW2083" s="180"/>
      <c r="AX2083" s="180"/>
      <c r="AY2083" s="140"/>
      <c r="AZ2083" s="46"/>
    </row>
    <row r="2084" spans="22:52" x14ac:dyDescent="0.25">
      <c r="V2084" s="140"/>
      <c r="W2084" s="180"/>
      <c r="X2084" s="180"/>
      <c r="Y2084" s="180"/>
      <c r="Z2084" s="180"/>
      <c r="AA2084" s="140"/>
      <c r="AB2084" s="46"/>
      <c r="AD2084" s="140"/>
      <c r="AE2084" s="180"/>
      <c r="AF2084" s="180"/>
      <c r="AG2084" s="180"/>
      <c r="AH2084" s="180"/>
      <c r="AI2084" s="140"/>
      <c r="AJ2084" s="46"/>
      <c r="AL2084" s="140"/>
      <c r="AM2084" s="180"/>
      <c r="AN2084" s="180"/>
      <c r="AO2084" s="180"/>
      <c r="AP2084" s="180"/>
      <c r="AQ2084" s="140"/>
      <c r="AR2084" s="46"/>
      <c r="AT2084" s="140"/>
      <c r="AU2084" s="180"/>
      <c r="AV2084" s="180"/>
      <c r="AW2084" s="180"/>
      <c r="AX2084" s="180"/>
      <c r="AY2084" s="140"/>
      <c r="AZ2084" s="46"/>
    </row>
    <row r="2085" spans="22:52" x14ac:dyDescent="0.25">
      <c r="V2085" s="140"/>
      <c r="W2085" s="180"/>
      <c r="X2085" s="180"/>
      <c r="Y2085" s="180"/>
      <c r="Z2085" s="180"/>
      <c r="AA2085" s="140"/>
      <c r="AB2085" s="46"/>
      <c r="AD2085" s="140"/>
      <c r="AE2085" s="180"/>
      <c r="AF2085" s="180"/>
      <c r="AG2085" s="180"/>
      <c r="AH2085" s="180"/>
      <c r="AI2085" s="140"/>
      <c r="AJ2085" s="46"/>
      <c r="AL2085" s="140"/>
      <c r="AM2085" s="180"/>
      <c r="AN2085" s="180"/>
      <c r="AO2085" s="180"/>
      <c r="AP2085" s="180"/>
      <c r="AQ2085" s="140"/>
      <c r="AR2085" s="46"/>
      <c r="AT2085" s="140"/>
      <c r="AU2085" s="180"/>
      <c r="AV2085" s="180"/>
      <c r="AW2085" s="180"/>
      <c r="AX2085" s="180"/>
      <c r="AY2085" s="140"/>
      <c r="AZ2085" s="46"/>
    </row>
    <row r="2086" spans="22:52" x14ac:dyDescent="0.25">
      <c r="V2086" s="140"/>
      <c r="W2086" s="180"/>
      <c r="X2086" s="180"/>
      <c r="Y2086" s="180"/>
      <c r="Z2086" s="180"/>
      <c r="AA2086" s="140"/>
      <c r="AB2086" s="46"/>
      <c r="AD2086" s="140"/>
      <c r="AE2086" s="180"/>
      <c r="AF2086" s="180"/>
      <c r="AG2086" s="180"/>
      <c r="AH2086" s="180"/>
      <c r="AI2086" s="140"/>
      <c r="AJ2086" s="46"/>
      <c r="AL2086" s="140"/>
      <c r="AM2086" s="180"/>
      <c r="AN2086" s="180"/>
      <c r="AO2086" s="180"/>
      <c r="AP2086" s="180"/>
      <c r="AQ2086" s="140"/>
      <c r="AR2086" s="46"/>
      <c r="AT2086" s="140"/>
      <c r="AU2086" s="180"/>
      <c r="AV2086" s="180"/>
      <c r="AW2086" s="180"/>
      <c r="AX2086" s="180"/>
      <c r="AY2086" s="140"/>
      <c r="AZ2086" s="46"/>
    </row>
    <row r="2087" spans="22:52" x14ac:dyDescent="0.25">
      <c r="V2087" s="140"/>
      <c r="W2087" s="180"/>
      <c r="X2087" s="180"/>
      <c r="Y2087" s="180"/>
      <c r="Z2087" s="180"/>
      <c r="AA2087" s="140"/>
      <c r="AB2087" s="46"/>
      <c r="AD2087" s="140"/>
      <c r="AE2087" s="180"/>
      <c r="AF2087" s="180"/>
      <c r="AG2087" s="180"/>
      <c r="AH2087" s="180"/>
      <c r="AI2087" s="140"/>
      <c r="AJ2087" s="46"/>
      <c r="AL2087" s="140"/>
      <c r="AM2087" s="180"/>
      <c r="AN2087" s="180"/>
      <c r="AO2087" s="180"/>
      <c r="AP2087" s="180"/>
      <c r="AQ2087" s="140"/>
      <c r="AR2087" s="46"/>
      <c r="AT2087" s="140"/>
      <c r="AU2087" s="180"/>
      <c r="AV2087" s="180"/>
      <c r="AW2087" s="180"/>
      <c r="AX2087" s="180"/>
      <c r="AY2087" s="140"/>
      <c r="AZ2087" s="46"/>
    </row>
    <row r="2088" spans="22:52" x14ac:dyDescent="0.25">
      <c r="V2088" s="140"/>
      <c r="W2088" s="180"/>
      <c r="X2088" s="180"/>
      <c r="Y2088" s="180"/>
      <c r="Z2088" s="180"/>
      <c r="AA2088" s="140"/>
      <c r="AB2088" s="46"/>
      <c r="AD2088" s="140"/>
      <c r="AE2088" s="180"/>
      <c r="AF2088" s="180"/>
      <c r="AG2088" s="180"/>
      <c r="AH2088" s="180"/>
      <c r="AI2088" s="140"/>
      <c r="AJ2088" s="46"/>
      <c r="AL2088" s="140"/>
      <c r="AM2088" s="180"/>
      <c r="AN2088" s="180"/>
      <c r="AO2088" s="180"/>
      <c r="AP2088" s="180"/>
      <c r="AQ2088" s="140"/>
      <c r="AR2088" s="46"/>
      <c r="AT2088" s="140"/>
      <c r="AU2088" s="180"/>
      <c r="AV2088" s="180"/>
      <c r="AW2088" s="180"/>
      <c r="AX2088" s="180"/>
      <c r="AY2088" s="140"/>
      <c r="AZ2088" s="46"/>
    </row>
    <row r="2089" spans="22:52" x14ac:dyDescent="0.25">
      <c r="V2089" s="140"/>
      <c r="W2089" s="180"/>
      <c r="X2089" s="180"/>
      <c r="Y2089" s="180"/>
      <c r="Z2089" s="180"/>
      <c r="AA2089" s="140"/>
      <c r="AB2089" s="46"/>
      <c r="AD2089" s="140"/>
      <c r="AE2089" s="180"/>
      <c r="AF2089" s="180"/>
      <c r="AG2089" s="180"/>
      <c r="AH2089" s="180"/>
      <c r="AI2089" s="140"/>
      <c r="AJ2089" s="46"/>
      <c r="AL2089" s="140"/>
      <c r="AM2089" s="180"/>
      <c r="AN2089" s="180"/>
      <c r="AO2089" s="180"/>
      <c r="AP2089" s="180"/>
      <c r="AQ2089" s="140"/>
      <c r="AR2089" s="46"/>
      <c r="AT2089" s="140"/>
      <c r="AU2089" s="180"/>
      <c r="AV2089" s="180"/>
      <c r="AW2089" s="180"/>
      <c r="AX2089" s="180"/>
      <c r="AY2089" s="140"/>
      <c r="AZ2089" s="46"/>
    </row>
    <row r="2090" spans="22:52" x14ac:dyDescent="0.25">
      <c r="V2090" s="140"/>
      <c r="W2090" s="180"/>
      <c r="X2090" s="180"/>
      <c r="Y2090" s="180"/>
      <c r="Z2090" s="180"/>
      <c r="AA2090" s="140"/>
      <c r="AB2090" s="46"/>
      <c r="AD2090" s="140"/>
      <c r="AE2090" s="180"/>
      <c r="AF2090" s="180"/>
      <c r="AG2090" s="180"/>
      <c r="AH2090" s="180"/>
      <c r="AI2090" s="140"/>
      <c r="AJ2090" s="46"/>
      <c r="AL2090" s="140"/>
      <c r="AM2090" s="180"/>
      <c r="AN2090" s="180"/>
      <c r="AO2090" s="180"/>
      <c r="AP2090" s="180"/>
      <c r="AQ2090" s="140"/>
      <c r="AR2090" s="46"/>
      <c r="AT2090" s="140"/>
      <c r="AU2090" s="180"/>
      <c r="AV2090" s="180"/>
      <c r="AW2090" s="180"/>
      <c r="AX2090" s="180"/>
      <c r="AY2090" s="140"/>
      <c r="AZ2090" s="46"/>
    </row>
    <row r="2091" spans="22:52" x14ac:dyDescent="0.25">
      <c r="V2091" s="140"/>
      <c r="W2091" s="180"/>
      <c r="X2091" s="180"/>
      <c r="Y2091" s="180"/>
      <c r="Z2091" s="180"/>
      <c r="AA2091" s="140"/>
      <c r="AB2091" s="46"/>
      <c r="AD2091" s="140"/>
      <c r="AE2091" s="180"/>
      <c r="AF2091" s="180"/>
      <c r="AG2091" s="180"/>
      <c r="AH2091" s="180"/>
      <c r="AI2091" s="140"/>
      <c r="AJ2091" s="46"/>
      <c r="AL2091" s="140"/>
      <c r="AM2091" s="180"/>
      <c r="AN2091" s="180"/>
      <c r="AO2091" s="180"/>
      <c r="AP2091" s="180"/>
      <c r="AQ2091" s="140"/>
      <c r="AR2091" s="46"/>
      <c r="AT2091" s="140"/>
      <c r="AU2091" s="180"/>
      <c r="AV2091" s="180"/>
      <c r="AW2091" s="180"/>
      <c r="AX2091" s="180"/>
      <c r="AY2091" s="140"/>
      <c r="AZ2091" s="46"/>
    </row>
    <row r="2092" spans="22:52" x14ac:dyDescent="0.25">
      <c r="V2092" s="140"/>
      <c r="W2092" s="180"/>
      <c r="X2092" s="180"/>
      <c r="Y2092" s="180"/>
      <c r="Z2092" s="180"/>
      <c r="AA2092" s="140"/>
      <c r="AB2092" s="46"/>
      <c r="AD2092" s="140"/>
      <c r="AE2092" s="180"/>
      <c r="AF2092" s="180"/>
      <c r="AG2092" s="180"/>
      <c r="AH2092" s="180"/>
      <c r="AI2092" s="140"/>
      <c r="AJ2092" s="46"/>
      <c r="AL2092" s="140"/>
      <c r="AM2092" s="180"/>
      <c r="AN2092" s="180"/>
      <c r="AO2092" s="180"/>
      <c r="AP2092" s="180"/>
      <c r="AQ2092" s="140"/>
      <c r="AR2092" s="46"/>
      <c r="AT2092" s="140"/>
      <c r="AU2092" s="180"/>
      <c r="AV2092" s="180"/>
      <c r="AW2092" s="180"/>
      <c r="AX2092" s="180"/>
      <c r="AY2092" s="140"/>
      <c r="AZ2092" s="46"/>
    </row>
    <row r="2093" spans="22:52" x14ac:dyDescent="0.25">
      <c r="V2093" s="140"/>
      <c r="W2093" s="180"/>
      <c r="X2093" s="180"/>
      <c r="Y2093" s="180"/>
      <c r="Z2093" s="180"/>
      <c r="AA2093" s="140"/>
      <c r="AB2093" s="46"/>
      <c r="AD2093" s="140"/>
      <c r="AE2093" s="180"/>
      <c r="AF2093" s="180"/>
      <c r="AG2093" s="180"/>
      <c r="AH2093" s="180"/>
      <c r="AI2093" s="140"/>
      <c r="AJ2093" s="46"/>
      <c r="AL2093" s="140"/>
      <c r="AM2093" s="180"/>
      <c r="AN2093" s="180"/>
      <c r="AO2093" s="180"/>
      <c r="AP2093" s="180"/>
      <c r="AQ2093" s="140"/>
      <c r="AR2093" s="46"/>
      <c r="AT2093" s="140"/>
      <c r="AU2093" s="180"/>
      <c r="AV2093" s="180"/>
      <c r="AW2093" s="180"/>
      <c r="AX2093" s="180"/>
      <c r="AY2093" s="140"/>
      <c r="AZ2093" s="46"/>
    </row>
    <row r="2094" spans="22:52" x14ac:dyDescent="0.25">
      <c r="V2094" s="140"/>
      <c r="W2094" s="180"/>
      <c r="X2094" s="180"/>
      <c r="Y2094" s="180"/>
      <c r="Z2094" s="180"/>
      <c r="AA2094" s="140"/>
      <c r="AB2094" s="46"/>
      <c r="AD2094" s="140"/>
      <c r="AE2094" s="180"/>
      <c r="AF2094" s="180"/>
      <c r="AG2094" s="180"/>
      <c r="AH2094" s="180"/>
      <c r="AI2094" s="140"/>
      <c r="AJ2094" s="46"/>
      <c r="AL2094" s="140"/>
      <c r="AM2094" s="180"/>
      <c r="AN2094" s="180"/>
      <c r="AO2094" s="180"/>
      <c r="AP2094" s="180"/>
      <c r="AQ2094" s="140"/>
      <c r="AR2094" s="46"/>
      <c r="AT2094" s="140"/>
      <c r="AU2094" s="180"/>
      <c r="AV2094" s="180"/>
      <c r="AW2094" s="180"/>
      <c r="AX2094" s="180"/>
      <c r="AY2094" s="140"/>
      <c r="AZ2094" s="46"/>
    </row>
    <row r="2095" spans="22:52" x14ac:dyDescent="0.25">
      <c r="V2095" s="140"/>
      <c r="W2095" s="180"/>
      <c r="X2095" s="180"/>
      <c r="Y2095" s="180"/>
      <c r="Z2095" s="180"/>
      <c r="AA2095" s="140"/>
      <c r="AB2095" s="46"/>
      <c r="AD2095" s="140"/>
      <c r="AE2095" s="180"/>
      <c r="AF2095" s="180"/>
      <c r="AG2095" s="180"/>
      <c r="AH2095" s="180"/>
      <c r="AI2095" s="140"/>
      <c r="AJ2095" s="46"/>
      <c r="AL2095" s="140"/>
      <c r="AM2095" s="180"/>
      <c r="AN2095" s="180"/>
      <c r="AO2095" s="180"/>
      <c r="AP2095" s="180"/>
      <c r="AQ2095" s="140"/>
      <c r="AR2095" s="46"/>
      <c r="AT2095" s="140"/>
      <c r="AU2095" s="180"/>
      <c r="AV2095" s="180"/>
      <c r="AW2095" s="180"/>
      <c r="AX2095" s="180"/>
      <c r="AY2095" s="140"/>
      <c r="AZ2095" s="46"/>
    </row>
    <row r="2096" spans="22:52" x14ac:dyDescent="0.25">
      <c r="V2096" s="140"/>
      <c r="W2096" s="180"/>
      <c r="X2096" s="180"/>
      <c r="Y2096" s="180"/>
      <c r="Z2096" s="180"/>
      <c r="AA2096" s="140"/>
      <c r="AB2096" s="46"/>
      <c r="AD2096" s="140"/>
      <c r="AE2096" s="180"/>
      <c r="AF2096" s="180"/>
      <c r="AG2096" s="180"/>
      <c r="AH2096" s="180"/>
      <c r="AI2096" s="140"/>
      <c r="AJ2096" s="46"/>
      <c r="AL2096" s="140"/>
      <c r="AM2096" s="180"/>
      <c r="AN2096" s="180"/>
      <c r="AO2096" s="180"/>
      <c r="AP2096" s="180"/>
      <c r="AQ2096" s="140"/>
      <c r="AR2096" s="46"/>
      <c r="AT2096" s="140"/>
      <c r="AU2096" s="180"/>
      <c r="AV2096" s="180"/>
      <c r="AW2096" s="180"/>
      <c r="AX2096" s="180"/>
      <c r="AY2096" s="140"/>
      <c r="AZ2096" s="46"/>
    </row>
    <row r="2097" spans="22:52" x14ac:dyDescent="0.25">
      <c r="V2097" s="140"/>
      <c r="W2097" s="180"/>
      <c r="X2097" s="180"/>
      <c r="Y2097" s="180"/>
      <c r="Z2097" s="180"/>
      <c r="AA2097" s="140"/>
      <c r="AB2097" s="46"/>
      <c r="AD2097" s="140"/>
      <c r="AE2097" s="180"/>
      <c r="AF2097" s="180"/>
      <c r="AG2097" s="180"/>
      <c r="AH2097" s="180"/>
      <c r="AI2097" s="140"/>
      <c r="AJ2097" s="46"/>
      <c r="AL2097" s="140"/>
      <c r="AM2097" s="180"/>
      <c r="AN2097" s="180"/>
      <c r="AO2097" s="180"/>
      <c r="AP2097" s="180"/>
      <c r="AQ2097" s="140"/>
      <c r="AR2097" s="46"/>
      <c r="AT2097" s="140"/>
      <c r="AU2097" s="180"/>
      <c r="AV2097" s="180"/>
      <c r="AW2097" s="180"/>
      <c r="AX2097" s="180"/>
      <c r="AY2097" s="140"/>
      <c r="AZ2097" s="46"/>
    </row>
    <row r="2098" spans="22:52" x14ac:dyDescent="0.25">
      <c r="V2098" s="140"/>
      <c r="W2098" s="180"/>
      <c r="X2098" s="180"/>
      <c r="Y2098" s="180"/>
      <c r="Z2098" s="180"/>
      <c r="AA2098" s="140"/>
      <c r="AB2098" s="46"/>
      <c r="AD2098" s="140"/>
      <c r="AE2098" s="180"/>
      <c r="AF2098" s="180"/>
      <c r="AG2098" s="180"/>
      <c r="AH2098" s="180"/>
      <c r="AI2098" s="140"/>
      <c r="AJ2098" s="46"/>
      <c r="AL2098" s="140"/>
      <c r="AM2098" s="180"/>
      <c r="AN2098" s="180"/>
      <c r="AO2098" s="180"/>
      <c r="AP2098" s="180"/>
      <c r="AQ2098" s="140"/>
      <c r="AR2098" s="46"/>
      <c r="AT2098" s="140"/>
      <c r="AU2098" s="180"/>
      <c r="AV2098" s="180"/>
      <c r="AW2098" s="180"/>
      <c r="AX2098" s="180"/>
      <c r="AY2098" s="140"/>
      <c r="AZ2098" s="46"/>
    </row>
    <row r="2099" spans="22:52" x14ac:dyDescent="0.25">
      <c r="V2099" s="140"/>
      <c r="W2099" s="180"/>
      <c r="X2099" s="180"/>
      <c r="Y2099" s="180"/>
      <c r="Z2099" s="180"/>
      <c r="AA2099" s="140"/>
      <c r="AB2099" s="46"/>
      <c r="AD2099" s="140"/>
      <c r="AE2099" s="180"/>
      <c r="AF2099" s="180"/>
      <c r="AG2099" s="180"/>
      <c r="AH2099" s="180"/>
      <c r="AI2099" s="140"/>
      <c r="AJ2099" s="46"/>
      <c r="AL2099" s="140"/>
      <c r="AM2099" s="180"/>
      <c r="AN2099" s="180"/>
      <c r="AO2099" s="180"/>
      <c r="AP2099" s="180"/>
      <c r="AQ2099" s="140"/>
      <c r="AR2099" s="46"/>
      <c r="AT2099" s="140"/>
      <c r="AU2099" s="180"/>
      <c r="AV2099" s="180"/>
      <c r="AW2099" s="180"/>
      <c r="AX2099" s="180"/>
      <c r="AY2099" s="140"/>
      <c r="AZ2099" s="46"/>
    </row>
    <row r="2100" spans="22:52" x14ac:dyDescent="0.25">
      <c r="V2100" s="140"/>
      <c r="W2100" s="180"/>
      <c r="X2100" s="180"/>
      <c r="Y2100" s="180"/>
      <c r="Z2100" s="180"/>
      <c r="AA2100" s="140"/>
      <c r="AB2100" s="46"/>
      <c r="AD2100" s="140"/>
      <c r="AE2100" s="180"/>
      <c r="AF2100" s="180"/>
      <c r="AG2100" s="180"/>
      <c r="AH2100" s="180"/>
      <c r="AI2100" s="140"/>
      <c r="AJ2100" s="46"/>
      <c r="AL2100" s="140"/>
      <c r="AM2100" s="180"/>
      <c r="AN2100" s="180"/>
      <c r="AO2100" s="180"/>
      <c r="AP2100" s="180"/>
      <c r="AQ2100" s="140"/>
      <c r="AR2100" s="46"/>
      <c r="AT2100" s="140"/>
      <c r="AU2100" s="180"/>
      <c r="AV2100" s="180"/>
      <c r="AW2100" s="180"/>
      <c r="AX2100" s="180"/>
      <c r="AY2100" s="140"/>
      <c r="AZ2100" s="46"/>
    </row>
    <row r="2101" spans="22:52" x14ac:dyDescent="0.25">
      <c r="V2101" s="140"/>
      <c r="W2101" s="180"/>
      <c r="X2101" s="180"/>
      <c r="Y2101" s="180"/>
      <c r="Z2101" s="180"/>
      <c r="AA2101" s="140"/>
      <c r="AB2101" s="46"/>
      <c r="AD2101" s="140"/>
      <c r="AE2101" s="180"/>
      <c r="AF2101" s="180"/>
      <c r="AG2101" s="180"/>
      <c r="AH2101" s="180"/>
      <c r="AI2101" s="140"/>
      <c r="AJ2101" s="46"/>
      <c r="AL2101" s="140"/>
      <c r="AM2101" s="180"/>
      <c r="AN2101" s="180"/>
      <c r="AO2101" s="180"/>
      <c r="AP2101" s="180"/>
      <c r="AQ2101" s="140"/>
      <c r="AR2101" s="46"/>
      <c r="AT2101" s="140"/>
      <c r="AU2101" s="180"/>
      <c r="AV2101" s="180"/>
      <c r="AW2101" s="180"/>
      <c r="AX2101" s="180"/>
      <c r="AY2101" s="140"/>
      <c r="AZ2101" s="46"/>
    </row>
    <row r="2102" spans="22:52" x14ac:dyDescent="0.25">
      <c r="V2102" s="140"/>
      <c r="W2102" s="180"/>
      <c r="X2102" s="180"/>
      <c r="Y2102" s="180"/>
      <c r="Z2102" s="180"/>
      <c r="AA2102" s="140"/>
      <c r="AB2102" s="46"/>
      <c r="AD2102" s="140"/>
      <c r="AE2102" s="180"/>
      <c r="AF2102" s="180"/>
      <c r="AG2102" s="180"/>
      <c r="AH2102" s="180"/>
      <c r="AI2102" s="140"/>
      <c r="AJ2102" s="46"/>
      <c r="AL2102" s="140"/>
      <c r="AM2102" s="180"/>
      <c r="AN2102" s="180"/>
      <c r="AO2102" s="180"/>
      <c r="AP2102" s="180"/>
      <c r="AQ2102" s="140"/>
      <c r="AR2102" s="46"/>
      <c r="AT2102" s="140"/>
      <c r="AU2102" s="180"/>
      <c r="AV2102" s="180"/>
      <c r="AW2102" s="180"/>
      <c r="AX2102" s="180"/>
      <c r="AY2102" s="140"/>
      <c r="AZ2102" s="46"/>
    </row>
    <row r="2103" spans="22:52" x14ac:dyDescent="0.25">
      <c r="V2103" s="140"/>
      <c r="W2103" s="180"/>
      <c r="X2103" s="180"/>
      <c r="Y2103" s="180"/>
      <c r="Z2103" s="180"/>
      <c r="AA2103" s="140"/>
      <c r="AB2103" s="46"/>
      <c r="AD2103" s="140"/>
      <c r="AE2103" s="180"/>
      <c r="AF2103" s="180"/>
      <c r="AG2103" s="180"/>
      <c r="AH2103" s="180"/>
      <c r="AI2103" s="140"/>
      <c r="AJ2103" s="46"/>
      <c r="AL2103" s="140"/>
      <c r="AM2103" s="180"/>
      <c r="AN2103" s="180"/>
      <c r="AO2103" s="180"/>
      <c r="AP2103" s="180"/>
      <c r="AQ2103" s="140"/>
      <c r="AR2103" s="46"/>
      <c r="AT2103" s="140"/>
      <c r="AU2103" s="180"/>
      <c r="AV2103" s="180"/>
      <c r="AW2103" s="180"/>
      <c r="AX2103" s="180"/>
      <c r="AY2103" s="140"/>
      <c r="AZ2103" s="46"/>
    </row>
    <row r="2104" spans="22:52" x14ac:dyDescent="0.25">
      <c r="V2104" s="140"/>
      <c r="W2104" s="180"/>
      <c r="X2104" s="180"/>
      <c r="Y2104" s="180"/>
      <c r="Z2104" s="180"/>
      <c r="AA2104" s="140"/>
      <c r="AB2104" s="46"/>
      <c r="AD2104" s="140"/>
      <c r="AE2104" s="180"/>
      <c r="AF2104" s="180"/>
      <c r="AG2104" s="180"/>
      <c r="AH2104" s="180"/>
      <c r="AI2104" s="140"/>
      <c r="AJ2104" s="46"/>
      <c r="AL2104" s="140"/>
      <c r="AM2104" s="180"/>
      <c r="AN2104" s="180"/>
      <c r="AO2104" s="180"/>
      <c r="AP2104" s="180"/>
      <c r="AQ2104" s="140"/>
      <c r="AR2104" s="46"/>
      <c r="AT2104" s="140"/>
      <c r="AU2104" s="180"/>
      <c r="AV2104" s="180"/>
      <c r="AW2104" s="180"/>
      <c r="AX2104" s="180"/>
      <c r="AY2104" s="140"/>
      <c r="AZ2104" s="46"/>
    </row>
    <row r="2105" spans="22:52" x14ac:dyDescent="0.25">
      <c r="V2105" s="140"/>
      <c r="W2105" s="180"/>
      <c r="X2105" s="180"/>
      <c r="Y2105" s="180"/>
      <c r="Z2105" s="180"/>
      <c r="AA2105" s="140"/>
      <c r="AB2105" s="46"/>
      <c r="AD2105" s="140"/>
      <c r="AE2105" s="180"/>
      <c r="AF2105" s="180"/>
      <c r="AG2105" s="180"/>
      <c r="AH2105" s="180"/>
      <c r="AI2105" s="140"/>
      <c r="AJ2105" s="46"/>
      <c r="AL2105" s="140"/>
      <c r="AM2105" s="180"/>
      <c r="AN2105" s="180"/>
      <c r="AO2105" s="180"/>
      <c r="AP2105" s="180"/>
      <c r="AQ2105" s="140"/>
      <c r="AR2105" s="46"/>
      <c r="AT2105" s="140"/>
      <c r="AU2105" s="180"/>
      <c r="AV2105" s="180"/>
      <c r="AW2105" s="180"/>
      <c r="AX2105" s="180"/>
      <c r="AY2105" s="140"/>
      <c r="AZ2105" s="46"/>
    </row>
    <row r="2106" spans="22:52" x14ac:dyDescent="0.25">
      <c r="V2106" s="140"/>
      <c r="W2106" s="180"/>
      <c r="X2106" s="180"/>
      <c r="Y2106" s="180"/>
      <c r="Z2106" s="180"/>
      <c r="AA2106" s="140"/>
      <c r="AB2106" s="46"/>
      <c r="AD2106" s="140"/>
      <c r="AE2106" s="180"/>
      <c r="AF2106" s="180"/>
      <c r="AG2106" s="180"/>
      <c r="AH2106" s="180"/>
      <c r="AI2106" s="140"/>
      <c r="AJ2106" s="46"/>
      <c r="AL2106" s="140"/>
      <c r="AM2106" s="180"/>
      <c r="AN2106" s="180"/>
      <c r="AO2106" s="180"/>
      <c r="AP2106" s="180"/>
      <c r="AQ2106" s="140"/>
      <c r="AR2106" s="46"/>
      <c r="AT2106" s="140"/>
      <c r="AU2106" s="180"/>
      <c r="AV2106" s="180"/>
      <c r="AW2106" s="180"/>
      <c r="AX2106" s="180"/>
      <c r="AY2106" s="140"/>
      <c r="AZ2106" s="46"/>
    </row>
    <row r="2107" spans="22:52" x14ac:dyDescent="0.25">
      <c r="V2107" s="140"/>
      <c r="W2107" s="180"/>
      <c r="X2107" s="180"/>
      <c r="Y2107" s="180"/>
      <c r="Z2107" s="180"/>
      <c r="AA2107" s="140"/>
      <c r="AB2107" s="46"/>
      <c r="AD2107" s="140"/>
      <c r="AE2107" s="180"/>
      <c r="AF2107" s="180"/>
      <c r="AG2107" s="180"/>
      <c r="AH2107" s="180"/>
      <c r="AI2107" s="140"/>
      <c r="AJ2107" s="46"/>
      <c r="AL2107" s="140"/>
      <c r="AM2107" s="180"/>
      <c r="AN2107" s="180"/>
      <c r="AO2107" s="180"/>
      <c r="AP2107" s="180"/>
      <c r="AQ2107" s="140"/>
      <c r="AR2107" s="46"/>
      <c r="AT2107" s="140"/>
      <c r="AU2107" s="180"/>
      <c r="AV2107" s="180"/>
      <c r="AW2107" s="180"/>
      <c r="AX2107" s="180"/>
      <c r="AY2107" s="140"/>
      <c r="AZ2107" s="46"/>
    </row>
    <row r="2108" spans="22:52" x14ac:dyDescent="0.25">
      <c r="V2108" s="140"/>
      <c r="W2108" s="180"/>
      <c r="X2108" s="180"/>
      <c r="Y2108" s="180"/>
      <c r="Z2108" s="180"/>
      <c r="AA2108" s="140"/>
      <c r="AB2108" s="46"/>
      <c r="AD2108" s="140"/>
      <c r="AE2108" s="180"/>
      <c r="AF2108" s="180"/>
      <c r="AG2108" s="180"/>
      <c r="AH2108" s="180"/>
      <c r="AI2108" s="140"/>
      <c r="AJ2108" s="46"/>
      <c r="AL2108" s="140"/>
      <c r="AM2108" s="180"/>
      <c r="AN2108" s="180"/>
      <c r="AO2108" s="180"/>
      <c r="AP2108" s="180"/>
      <c r="AQ2108" s="140"/>
      <c r="AR2108" s="46"/>
      <c r="AT2108" s="140"/>
      <c r="AU2108" s="180"/>
      <c r="AV2108" s="180"/>
      <c r="AW2108" s="180"/>
      <c r="AX2108" s="180"/>
      <c r="AY2108" s="140"/>
      <c r="AZ2108" s="46"/>
    </row>
    <row r="2109" spans="22:52" x14ac:dyDescent="0.25">
      <c r="V2109" s="140"/>
      <c r="W2109" s="180"/>
      <c r="X2109" s="180"/>
      <c r="Y2109" s="180"/>
      <c r="Z2109" s="180"/>
      <c r="AA2109" s="140"/>
      <c r="AB2109" s="46"/>
      <c r="AD2109" s="140"/>
      <c r="AE2109" s="180"/>
      <c r="AF2109" s="180"/>
      <c r="AG2109" s="180"/>
      <c r="AH2109" s="180"/>
      <c r="AI2109" s="140"/>
      <c r="AJ2109" s="46"/>
      <c r="AL2109" s="140"/>
      <c r="AM2109" s="180"/>
      <c r="AN2109" s="180"/>
      <c r="AO2109" s="180"/>
      <c r="AP2109" s="180"/>
      <c r="AQ2109" s="140"/>
      <c r="AR2109" s="46"/>
      <c r="AT2109" s="140"/>
      <c r="AU2109" s="180"/>
      <c r="AV2109" s="180"/>
      <c r="AW2109" s="180"/>
      <c r="AX2109" s="180"/>
      <c r="AY2109" s="140"/>
      <c r="AZ2109" s="46"/>
    </row>
    <row r="2110" spans="22:52" x14ac:dyDescent="0.25">
      <c r="V2110" s="140"/>
      <c r="W2110" s="180"/>
      <c r="X2110" s="180"/>
      <c r="Y2110" s="180"/>
      <c r="Z2110" s="180"/>
      <c r="AA2110" s="140"/>
      <c r="AB2110" s="46"/>
      <c r="AD2110" s="140"/>
      <c r="AE2110" s="180"/>
      <c r="AF2110" s="180"/>
      <c r="AG2110" s="180"/>
      <c r="AH2110" s="180"/>
      <c r="AI2110" s="140"/>
      <c r="AJ2110" s="46"/>
      <c r="AL2110" s="140"/>
      <c r="AM2110" s="180"/>
      <c r="AN2110" s="180"/>
      <c r="AO2110" s="180"/>
      <c r="AP2110" s="180"/>
      <c r="AQ2110" s="140"/>
      <c r="AR2110" s="46"/>
      <c r="AT2110" s="140"/>
      <c r="AU2110" s="180"/>
      <c r="AV2110" s="180"/>
      <c r="AW2110" s="180"/>
      <c r="AX2110" s="180"/>
      <c r="AY2110" s="140"/>
      <c r="AZ2110" s="46"/>
    </row>
    <row r="2111" spans="22:52" x14ac:dyDescent="0.25">
      <c r="V2111" s="140"/>
      <c r="W2111" s="180"/>
      <c r="X2111" s="180"/>
      <c r="Y2111" s="180"/>
      <c r="Z2111" s="180"/>
      <c r="AA2111" s="140"/>
      <c r="AB2111" s="46"/>
      <c r="AD2111" s="140"/>
      <c r="AE2111" s="180"/>
      <c r="AF2111" s="180"/>
      <c r="AG2111" s="180"/>
      <c r="AH2111" s="180"/>
      <c r="AI2111" s="140"/>
      <c r="AJ2111" s="46"/>
      <c r="AL2111" s="140"/>
      <c r="AM2111" s="180"/>
      <c r="AN2111" s="180"/>
      <c r="AO2111" s="180"/>
      <c r="AP2111" s="180"/>
      <c r="AQ2111" s="140"/>
      <c r="AR2111" s="46"/>
      <c r="AT2111" s="140"/>
      <c r="AU2111" s="180"/>
      <c r="AV2111" s="180"/>
      <c r="AW2111" s="180"/>
      <c r="AX2111" s="180"/>
      <c r="AY2111" s="140"/>
      <c r="AZ2111" s="46"/>
    </row>
    <row r="2112" spans="22:52" x14ac:dyDescent="0.25">
      <c r="V2112" s="140"/>
      <c r="W2112" s="180"/>
      <c r="X2112" s="180"/>
      <c r="Y2112" s="180"/>
      <c r="Z2112" s="180"/>
      <c r="AA2112" s="140"/>
      <c r="AB2112" s="46"/>
      <c r="AD2112" s="140"/>
      <c r="AE2112" s="180"/>
      <c r="AF2112" s="180"/>
      <c r="AG2112" s="180"/>
      <c r="AH2112" s="180"/>
      <c r="AI2112" s="140"/>
      <c r="AJ2112" s="46"/>
      <c r="AL2112" s="140"/>
      <c r="AM2112" s="180"/>
      <c r="AN2112" s="180"/>
      <c r="AO2112" s="180"/>
      <c r="AP2112" s="180"/>
      <c r="AQ2112" s="140"/>
      <c r="AR2112" s="46"/>
      <c r="AT2112" s="140"/>
      <c r="AU2112" s="180"/>
      <c r="AV2112" s="180"/>
      <c r="AW2112" s="180"/>
      <c r="AX2112" s="180"/>
      <c r="AY2112" s="140"/>
      <c r="AZ2112" s="46"/>
    </row>
    <row r="2113" spans="22:52" x14ac:dyDescent="0.25">
      <c r="V2113" s="140"/>
      <c r="W2113" s="180"/>
      <c r="X2113" s="180"/>
      <c r="Y2113" s="180"/>
      <c r="Z2113" s="180"/>
      <c r="AA2113" s="140"/>
      <c r="AB2113" s="46"/>
      <c r="AD2113" s="140"/>
      <c r="AE2113" s="180"/>
      <c r="AF2113" s="180"/>
      <c r="AG2113" s="180"/>
      <c r="AH2113" s="180"/>
      <c r="AI2113" s="140"/>
      <c r="AJ2113" s="46"/>
      <c r="AL2113" s="140"/>
      <c r="AM2113" s="180"/>
      <c r="AN2113" s="180"/>
      <c r="AO2113" s="180"/>
      <c r="AP2113" s="180"/>
      <c r="AQ2113" s="140"/>
      <c r="AR2113" s="46"/>
      <c r="AT2113" s="140"/>
      <c r="AU2113" s="180"/>
      <c r="AV2113" s="180"/>
      <c r="AW2113" s="180"/>
      <c r="AX2113" s="180"/>
      <c r="AY2113" s="140"/>
      <c r="AZ2113" s="46"/>
    </row>
    <row r="2114" spans="22:52" x14ac:dyDescent="0.25">
      <c r="V2114" s="140"/>
      <c r="W2114" s="180"/>
      <c r="X2114" s="180"/>
      <c r="Y2114" s="180"/>
      <c r="Z2114" s="180"/>
      <c r="AA2114" s="140"/>
      <c r="AB2114" s="46"/>
      <c r="AD2114" s="140"/>
      <c r="AE2114" s="180"/>
      <c r="AF2114" s="180"/>
      <c r="AG2114" s="180"/>
      <c r="AH2114" s="180"/>
      <c r="AI2114" s="140"/>
      <c r="AJ2114" s="46"/>
      <c r="AL2114" s="140"/>
      <c r="AM2114" s="180"/>
      <c r="AN2114" s="180"/>
      <c r="AO2114" s="180"/>
      <c r="AP2114" s="180"/>
      <c r="AQ2114" s="140"/>
      <c r="AR2114" s="46"/>
      <c r="AT2114" s="140"/>
      <c r="AU2114" s="180"/>
      <c r="AV2114" s="180"/>
      <c r="AW2114" s="180"/>
      <c r="AX2114" s="180"/>
      <c r="AY2114" s="140"/>
      <c r="AZ2114" s="46"/>
    </row>
    <row r="2115" spans="22:52" x14ac:dyDescent="0.25">
      <c r="V2115" s="140"/>
      <c r="W2115" s="180"/>
      <c r="X2115" s="180"/>
      <c r="Y2115" s="180"/>
      <c r="Z2115" s="180"/>
      <c r="AA2115" s="140"/>
      <c r="AB2115" s="46"/>
      <c r="AD2115" s="140"/>
      <c r="AE2115" s="180"/>
      <c r="AF2115" s="180"/>
      <c r="AG2115" s="180"/>
      <c r="AH2115" s="180"/>
      <c r="AI2115" s="140"/>
      <c r="AJ2115" s="46"/>
      <c r="AL2115" s="140"/>
      <c r="AM2115" s="180"/>
      <c r="AN2115" s="180"/>
      <c r="AO2115" s="180"/>
      <c r="AP2115" s="180"/>
      <c r="AQ2115" s="140"/>
      <c r="AR2115" s="46"/>
      <c r="AT2115" s="140"/>
      <c r="AU2115" s="180"/>
      <c r="AV2115" s="180"/>
      <c r="AW2115" s="180"/>
      <c r="AX2115" s="180"/>
      <c r="AY2115" s="140"/>
      <c r="AZ2115" s="46"/>
    </row>
    <row r="2116" spans="22:52" x14ac:dyDescent="0.25">
      <c r="V2116" s="140"/>
      <c r="W2116" s="180"/>
      <c r="X2116" s="180"/>
      <c r="Y2116" s="180"/>
      <c r="Z2116" s="180"/>
      <c r="AA2116" s="140"/>
      <c r="AB2116" s="46"/>
      <c r="AD2116" s="140"/>
      <c r="AE2116" s="180"/>
      <c r="AF2116" s="180"/>
      <c r="AG2116" s="180"/>
      <c r="AH2116" s="180"/>
      <c r="AI2116" s="140"/>
      <c r="AJ2116" s="46"/>
      <c r="AL2116" s="140"/>
      <c r="AM2116" s="180"/>
      <c r="AN2116" s="180"/>
      <c r="AO2116" s="180"/>
      <c r="AP2116" s="180"/>
      <c r="AQ2116" s="140"/>
      <c r="AR2116" s="46"/>
      <c r="AT2116" s="140"/>
      <c r="AU2116" s="180"/>
      <c r="AV2116" s="180"/>
      <c r="AW2116" s="180"/>
      <c r="AX2116" s="180"/>
      <c r="AY2116" s="140"/>
      <c r="AZ2116" s="46"/>
    </row>
    <row r="2117" spans="22:52" x14ac:dyDescent="0.25">
      <c r="V2117" s="140"/>
      <c r="W2117" s="180"/>
      <c r="X2117" s="180"/>
      <c r="Y2117" s="180"/>
      <c r="Z2117" s="180"/>
      <c r="AA2117" s="140"/>
      <c r="AB2117" s="46"/>
      <c r="AD2117" s="140"/>
      <c r="AE2117" s="180"/>
      <c r="AF2117" s="180"/>
      <c r="AG2117" s="180"/>
      <c r="AH2117" s="180"/>
      <c r="AI2117" s="140"/>
      <c r="AJ2117" s="46"/>
      <c r="AL2117" s="140"/>
      <c r="AM2117" s="180"/>
      <c r="AN2117" s="180"/>
      <c r="AO2117" s="180"/>
      <c r="AP2117" s="180"/>
      <c r="AQ2117" s="140"/>
      <c r="AR2117" s="46"/>
      <c r="AT2117" s="140"/>
      <c r="AU2117" s="180"/>
      <c r="AV2117" s="180"/>
      <c r="AW2117" s="180"/>
      <c r="AX2117" s="180"/>
      <c r="AY2117" s="140"/>
      <c r="AZ2117" s="46"/>
    </row>
    <row r="2118" spans="22:52" x14ac:dyDescent="0.25">
      <c r="V2118" s="140"/>
      <c r="W2118" s="180"/>
      <c r="X2118" s="180"/>
      <c r="Y2118" s="180"/>
      <c r="Z2118" s="180"/>
      <c r="AA2118" s="140"/>
      <c r="AB2118" s="46"/>
      <c r="AD2118" s="140"/>
      <c r="AE2118" s="180"/>
      <c r="AF2118" s="180"/>
      <c r="AG2118" s="180"/>
      <c r="AH2118" s="180"/>
      <c r="AI2118" s="140"/>
      <c r="AJ2118" s="46"/>
      <c r="AL2118" s="140"/>
      <c r="AM2118" s="180"/>
      <c r="AN2118" s="180"/>
      <c r="AO2118" s="180"/>
      <c r="AP2118" s="180"/>
      <c r="AQ2118" s="140"/>
      <c r="AR2118" s="46"/>
      <c r="AT2118" s="140"/>
      <c r="AU2118" s="180"/>
      <c r="AV2118" s="180"/>
      <c r="AW2118" s="180"/>
      <c r="AX2118" s="180"/>
      <c r="AY2118" s="140"/>
      <c r="AZ2118" s="46"/>
    </row>
    <row r="2119" spans="22:52" x14ac:dyDescent="0.25">
      <c r="V2119" s="140"/>
      <c r="W2119" s="180"/>
      <c r="X2119" s="180"/>
      <c r="Y2119" s="180"/>
      <c r="Z2119" s="180"/>
      <c r="AA2119" s="140"/>
      <c r="AB2119" s="46"/>
      <c r="AD2119" s="140"/>
      <c r="AE2119" s="180"/>
      <c r="AF2119" s="180"/>
      <c r="AG2119" s="180"/>
      <c r="AH2119" s="180"/>
      <c r="AI2119" s="140"/>
      <c r="AJ2119" s="46"/>
      <c r="AL2119" s="140"/>
      <c r="AM2119" s="180"/>
      <c r="AN2119" s="180"/>
      <c r="AO2119" s="180"/>
      <c r="AP2119" s="180"/>
      <c r="AQ2119" s="140"/>
      <c r="AR2119" s="46"/>
      <c r="AT2119" s="140"/>
      <c r="AU2119" s="180"/>
      <c r="AV2119" s="180"/>
      <c r="AW2119" s="180"/>
      <c r="AX2119" s="180"/>
      <c r="AY2119" s="140"/>
      <c r="AZ2119" s="46"/>
    </row>
    <row r="2120" spans="22:52" x14ac:dyDescent="0.25">
      <c r="V2120" s="140"/>
      <c r="W2120" s="180"/>
      <c r="X2120" s="180"/>
      <c r="Y2120" s="180"/>
      <c r="Z2120" s="180"/>
      <c r="AA2120" s="140"/>
      <c r="AB2120" s="46"/>
      <c r="AD2120" s="140"/>
      <c r="AE2120" s="180"/>
      <c r="AF2120" s="180"/>
      <c r="AG2120" s="180"/>
      <c r="AH2120" s="180"/>
      <c r="AI2120" s="140"/>
      <c r="AJ2120" s="46"/>
      <c r="AL2120" s="140"/>
      <c r="AM2120" s="180"/>
      <c r="AN2120" s="180"/>
      <c r="AO2120" s="180"/>
      <c r="AP2120" s="180"/>
      <c r="AQ2120" s="140"/>
      <c r="AR2120" s="46"/>
      <c r="AT2120" s="140"/>
      <c r="AU2120" s="180"/>
      <c r="AV2120" s="180"/>
      <c r="AW2120" s="180"/>
      <c r="AX2120" s="180"/>
      <c r="AY2120" s="140"/>
      <c r="AZ2120" s="46"/>
    </row>
    <row r="2121" spans="22:52" x14ac:dyDescent="0.25">
      <c r="V2121" s="140"/>
      <c r="W2121" s="180"/>
      <c r="X2121" s="180"/>
      <c r="Y2121" s="180"/>
      <c r="Z2121" s="180"/>
      <c r="AA2121" s="140"/>
      <c r="AB2121" s="46"/>
      <c r="AD2121" s="140"/>
      <c r="AE2121" s="180"/>
      <c r="AF2121" s="180"/>
      <c r="AG2121" s="180"/>
      <c r="AH2121" s="180"/>
      <c r="AI2121" s="140"/>
      <c r="AJ2121" s="46"/>
      <c r="AL2121" s="140"/>
      <c r="AM2121" s="180"/>
      <c r="AN2121" s="180"/>
      <c r="AO2121" s="180"/>
      <c r="AP2121" s="180"/>
      <c r="AQ2121" s="140"/>
      <c r="AR2121" s="46"/>
      <c r="AT2121" s="140"/>
      <c r="AU2121" s="180"/>
      <c r="AV2121" s="180"/>
      <c r="AW2121" s="180"/>
      <c r="AX2121" s="180"/>
      <c r="AY2121" s="140"/>
      <c r="AZ2121" s="46"/>
    </row>
    <row r="2122" spans="22:52" x14ac:dyDescent="0.25">
      <c r="V2122" s="140"/>
      <c r="W2122" s="180"/>
      <c r="X2122" s="180"/>
      <c r="Y2122" s="180"/>
      <c r="Z2122" s="180"/>
      <c r="AA2122" s="140"/>
      <c r="AB2122" s="46"/>
      <c r="AD2122" s="140"/>
      <c r="AE2122" s="180"/>
      <c r="AF2122" s="180"/>
      <c r="AG2122" s="180"/>
      <c r="AH2122" s="180"/>
      <c r="AI2122" s="140"/>
      <c r="AJ2122" s="46"/>
      <c r="AL2122" s="140"/>
      <c r="AM2122" s="180"/>
      <c r="AN2122" s="180"/>
      <c r="AO2122" s="180"/>
      <c r="AP2122" s="180"/>
      <c r="AQ2122" s="140"/>
      <c r="AR2122" s="46"/>
      <c r="AT2122" s="140"/>
      <c r="AU2122" s="180"/>
      <c r="AV2122" s="180"/>
      <c r="AW2122" s="180"/>
      <c r="AX2122" s="180"/>
      <c r="AY2122" s="140"/>
      <c r="AZ2122" s="46"/>
    </row>
    <row r="2123" spans="22:52" x14ac:dyDescent="0.25">
      <c r="V2123" s="140"/>
      <c r="W2123" s="180"/>
      <c r="X2123" s="180"/>
      <c r="Y2123" s="180"/>
      <c r="Z2123" s="180"/>
      <c r="AA2123" s="140"/>
      <c r="AB2123" s="46"/>
      <c r="AD2123" s="140"/>
      <c r="AE2123" s="180"/>
      <c r="AF2123" s="180"/>
      <c r="AG2123" s="180"/>
      <c r="AH2123" s="180"/>
      <c r="AI2123" s="140"/>
      <c r="AJ2123" s="46"/>
      <c r="AL2123" s="140"/>
      <c r="AM2123" s="180"/>
      <c r="AN2123" s="180"/>
      <c r="AO2123" s="180"/>
      <c r="AP2123" s="180"/>
      <c r="AQ2123" s="140"/>
      <c r="AR2123" s="46"/>
      <c r="AT2123" s="140"/>
      <c r="AU2123" s="180"/>
      <c r="AV2123" s="180"/>
      <c r="AW2123" s="180"/>
      <c r="AX2123" s="180"/>
      <c r="AY2123" s="140"/>
      <c r="AZ2123" s="46"/>
    </row>
    <row r="2124" spans="22:52" x14ac:dyDescent="0.25">
      <c r="V2124" s="140"/>
      <c r="W2124" s="180"/>
      <c r="X2124" s="180"/>
      <c r="Y2124" s="180"/>
      <c r="Z2124" s="180"/>
      <c r="AA2124" s="140"/>
      <c r="AB2124" s="46"/>
      <c r="AD2124" s="140"/>
      <c r="AE2124" s="180"/>
      <c r="AF2124" s="180"/>
      <c r="AG2124" s="180"/>
      <c r="AH2124" s="180"/>
      <c r="AI2124" s="140"/>
      <c r="AJ2124" s="46"/>
      <c r="AL2124" s="140"/>
      <c r="AM2124" s="180"/>
      <c r="AN2124" s="180"/>
      <c r="AO2124" s="180"/>
      <c r="AP2124" s="180"/>
      <c r="AQ2124" s="140"/>
      <c r="AR2124" s="46"/>
      <c r="AT2124" s="140"/>
      <c r="AU2124" s="180"/>
      <c r="AV2124" s="180"/>
      <c r="AW2124" s="180"/>
      <c r="AX2124" s="180"/>
      <c r="AY2124" s="140"/>
      <c r="AZ2124" s="46"/>
    </row>
    <row r="2125" spans="22:52" x14ac:dyDescent="0.25">
      <c r="V2125" s="140"/>
      <c r="W2125" s="180"/>
      <c r="X2125" s="180"/>
      <c r="Y2125" s="180"/>
      <c r="Z2125" s="180"/>
      <c r="AA2125" s="140"/>
      <c r="AB2125" s="46"/>
      <c r="AD2125" s="140"/>
      <c r="AE2125" s="180"/>
      <c r="AF2125" s="180"/>
      <c r="AG2125" s="180"/>
      <c r="AH2125" s="180"/>
      <c r="AI2125" s="140"/>
      <c r="AJ2125" s="46"/>
      <c r="AL2125" s="140"/>
      <c r="AM2125" s="180"/>
      <c r="AN2125" s="180"/>
      <c r="AO2125" s="180"/>
      <c r="AP2125" s="180"/>
      <c r="AQ2125" s="140"/>
      <c r="AR2125" s="46"/>
      <c r="AT2125" s="140"/>
      <c r="AU2125" s="180"/>
      <c r="AV2125" s="180"/>
      <c r="AW2125" s="180"/>
      <c r="AX2125" s="180"/>
      <c r="AY2125" s="140"/>
      <c r="AZ2125" s="46"/>
    </row>
    <row r="2126" spans="22:52" x14ac:dyDescent="0.25">
      <c r="V2126" s="140"/>
      <c r="W2126" s="180"/>
      <c r="X2126" s="180"/>
      <c r="Y2126" s="180"/>
      <c r="Z2126" s="180"/>
      <c r="AA2126" s="140"/>
      <c r="AB2126" s="46"/>
      <c r="AD2126" s="140"/>
      <c r="AE2126" s="180"/>
      <c r="AF2126" s="180"/>
      <c r="AG2126" s="180"/>
      <c r="AH2126" s="180"/>
      <c r="AI2126" s="140"/>
      <c r="AJ2126" s="46"/>
      <c r="AL2126" s="140"/>
      <c r="AM2126" s="180"/>
      <c r="AN2126" s="180"/>
      <c r="AO2126" s="180"/>
      <c r="AP2126" s="180"/>
      <c r="AQ2126" s="140"/>
      <c r="AR2126" s="46"/>
      <c r="AT2126" s="140"/>
      <c r="AU2126" s="180"/>
      <c r="AV2126" s="180"/>
      <c r="AW2126" s="180"/>
      <c r="AX2126" s="180"/>
      <c r="AY2126" s="140"/>
      <c r="AZ2126" s="46"/>
    </row>
    <row r="2127" spans="22:52" x14ac:dyDescent="0.25">
      <c r="V2127" s="140"/>
      <c r="W2127" s="180"/>
      <c r="X2127" s="180"/>
      <c r="Y2127" s="180"/>
      <c r="Z2127" s="180"/>
      <c r="AA2127" s="140"/>
      <c r="AB2127" s="46"/>
      <c r="AD2127" s="140"/>
      <c r="AE2127" s="180"/>
      <c r="AF2127" s="180"/>
      <c r="AG2127" s="180"/>
      <c r="AH2127" s="180"/>
      <c r="AI2127" s="140"/>
      <c r="AJ2127" s="46"/>
      <c r="AL2127" s="140"/>
      <c r="AM2127" s="180"/>
      <c r="AN2127" s="180"/>
      <c r="AO2127" s="180"/>
      <c r="AP2127" s="180"/>
      <c r="AQ2127" s="140"/>
      <c r="AR2127" s="46"/>
      <c r="AT2127" s="140"/>
      <c r="AU2127" s="180"/>
      <c r="AV2127" s="180"/>
      <c r="AW2127" s="180"/>
      <c r="AX2127" s="180"/>
      <c r="AY2127" s="140"/>
      <c r="AZ2127" s="46"/>
    </row>
    <row r="2128" spans="22:52" x14ac:dyDescent="0.25">
      <c r="V2128" s="140"/>
      <c r="W2128" s="180"/>
      <c r="X2128" s="180"/>
      <c r="Y2128" s="180"/>
      <c r="Z2128" s="180"/>
      <c r="AA2128" s="140"/>
      <c r="AB2128" s="46"/>
      <c r="AD2128" s="140"/>
      <c r="AE2128" s="180"/>
      <c r="AF2128" s="180"/>
      <c r="AG2128" s="180"/>
      <c r="AH2128" s="180"/>
      <c r="AI2128" s="140"/>
      <c r="AJ2128" s="46"/>
      <c r="AL2128" s="140"/>
      <c r="AM2128" s="180"/>
      <c r="AN2128" s="180"/>
      <c r="AO2128" s="180"/>
      <c r="AP2128" s="180"/>
      <c r="AQ2128" s="140"/>
      <c r="AR2128" s="46"/>
      <c r="AT2128" s="140"/>
      <c r="AU2128" s="180"/>
      <c r="AV2128" s="180"/>
      <c r="AW2128" s="180"/>
      <c r="AX2128" s="180"/>
      <c r="AY2128" s="140"/>
      <c r="AZ2128" s="46"/>
    </row>
    <row r="2129" spans="22:52" x14ac:dyDescent="0.25">
      <c r="V2129" s="140"/>
      <c r="W2129" s="180"/>
      <c r="X2129" s="180"/>
      <c r="Y2129" s="180"/>
      <c r="Z2129" s="180"/>
      <c r="AA2129" s="140"/>
      <c r="AB2129" s="46"/>
      <c r="AD2129" s="140"/>
      <c r="AE2129" s="180"/>
      <c r="AF2129" s="180"/>
      <c r="AG2129" s="180"/>
      <c r="AH2129" s="180"/>
      <c r="AI2129" s="140"/>
      <c r="AJ2129" s="46"/>
      <c r="AL2129" s="140"/>
      <c r="AM2129" s="180"/>
      <c r="AN2129" s="180"/>
      <c r="AO2129" s="180"/>
      <c r="AP2129" s="180"/>
      <c r="AQ2129" s="140"/>
      <c r="AR2129" s="46"/>
      <c r="AT2129" s="140"/>
      <c r="AU2129" s="180"/>
      <c r="AV2129" s="180"/>
      <c r="AW2129" s="180"/>
      <c r="AX2129" s="180"/>
      <c r="AY2129" s="140"/>
      <c r="AZ2129" s="46"/>
    </row>
    <row r="2130" spans="22:52" x14ac:dyDescent="0.25">
      <c r="V2130" s="140"/>
      <c r="W2130" s="180"/>
      <c r="X2130" s="180"/>
      <c r="Y2130" s="180"/>
      <c r="Z2130" s="180"/>
      <c r="AA2130" s="140"/>
      <c r="AB2130" s="46"/>
      <c r="AD2130" s="140"/>
      <c r="AE2130" s="180"/>
      <c r="AF2130" s="180"/>
      <c r="AG2130" s="180"/>
      <c r="AH2130" s="180"/>
      <c r="AI2130" s="140"/>
      <c r="AJ2130" s="46"/>
      <c r="AL2130" s="140"/>
      <c r="AM2130" s="180"/>
      <c r="AN2130" s="180"/>
      <c r="AO2130" s="180"/>
      <c r="AP2130" s="180"/>
      <c r="AQ2130" s="140"/>
      <c r="AR2130" s="46"/>
      <c r="AT2130" s="140"/>
      <c r="AU2130" s="180"/>
      <c r="AV2130" s="180"/>
      <c r="AW2130" s="180"/>
      <c r="AX2130" s="180"/>
      <c r="AY2130" s="140"/>
      <c r="AZ2130" s="46"/>
    </row>
    <row r="2131" spans="22:52" x14ac:dyDescent="0.25">
      <c r="V2131" s="140"/>
      <c r="W2131" s="180"/>
      <c r="X2131" s="180"/>
      <c r="Y2131" s="180"/>
      <c r="Z2131" s="180"/>
      <c r="AA2131" s="140"/>
      <c r="AB2131" s="46"/>
      <c r="AD2131" s="140"/>
      <c r="AE2131" s="180"/>
      <c r="AF2131" s="180"/>
      <c r="AG2131" s="180"/>
      <c r="AH2131" s="180"/>
      <c r="AI2131" s="140"/>
      <c r="AJ2131" s="46"/>
      <c r="AL2131" s="140"/>
      <c r="AM2131" s="180"/>
      <c r="AN2131" s="180"/>
      <c r="AO2131" s="180"/>
      <c r="AP2131" s="180"/>
      <c r="AQ2131" s="140"/>
      <c r="AR2131" s="46"/>
      <c r="AT2131" s="140"/>
      <c r="AU2131" s="180"/>
      <c r="AV2131" s="180"/>
      <c r="AW2131" s="180"/>
      <c r="AX2131" s="180"/>
      <c r="AY2131" s="140"/>
      <c r="AZ2131" s="46"/>
    </row>
    <row r="2132" spans="22:52" x14ac:dyDescent="0.25">
      <c r="V2132" s="140"/>
      <c r="W2132" s="180"/>
      <c r="X2132" s="180"/>
      <c r="Y2132" s="180"/>
      <c r="Z2132" s="180"/>
      <c r="AA2132" s="140"/>
      <c r="AB2132" s="46"/>
      <c r="AD2132" s="140"/>
      <c r="AE2132" s="180"/>
      <c r="AF2132" s="180"/>
      <c r="AG2132" s="180"/>
      <c r="AH2132" s="180"/>
      <c r="AI2132" s="140"/>
      <c r="AJ2132" s="46"/>
      <c r="AL2132" s="140"/>
      <c r="AM2132" s="180"/>
      <c r="AN2132" s="180"/>
      <c r="AO2132" s="180"/>
      <c r="AP2132" s="180"/>
      <c r="AQ2132" s="140"/>
      <c r="AR2132" s="46"/>
      <c r="AT2132" s="140"/>
      <c r="AU2132" s="180"/>
      <c r="AV2132" s="180"/>
      <c r="AW2132" s="180"/>
      <c r="AX2132" s="180"/>
      <c r="AY2132" s="140"/>
      <c r="AZ2132" s="46"/>
    </row>
    <row r="2133" spans="22:52" x14ac:dyDescent="0.25">
      <c r="V2133" s="140"/>
      <c r="W2133" s="180"/>
      <c r="X2133" s="180"/>
      <c r="Y2133" s="180"/>
      <c r="Z2133" s="180"/>
      <c r="AA2133" s="140"/>
      <c r="AB2133" s="46"/>
      <c r="AD2133" s="140"/>
      <c r="AE2133" s="180"/>
      <c r="AF2133" s="180"/>
      <c r="AG2133" s="180"/>
      <c r="AH2133" s="180"/>
      <c r="AI2133" s="140"/>
      <c r="AJ2133" s="46"/>
      <c r="AL2133" s="140"/>
      <c r="AM2133" s="180"/>
      <c r="AN2133" s="180"/>
      <c r="AO2133" s="180"/>
      <c r="AP2133" s="180"/>
      <c r="AQ2133" s="140"/>
      <c r="AR2133" s="46"/>
      <c r="AT2133" s="140"/>
      <c r="AU2133" s="180"/>
      <c r="AV2133" s="180"/>
      <c r="AW2133" s="180"/>
      <c r="AX2133" s="180"/>
      <c r="AY2133" s="140"/>
      <c r="AZ2133" s="46"/>
    </row>
    <row r="2134" spans="22:52" x14ac:dyDescent="0.25">
      <c r="V2134" s="140"/>
      <c r="W2134" s="180"/>
      <c r="X2134" s="180"/>
      <c r="Y2134" s="180"/>
      <c r="Z2134" s="180"/>
      <c r="AA2134" s="140"/>
      <c r="AB2134" s="46"/>
      <c r="AD2134" s="140"/>
      <c r="AE2134" s="180"/>
      <c r="AF2134" s="180"/>
      <c r="AG2134" s="180"/>
      <c r="AH2134" s="180"/>
      <c r="AI2134" s="140"/>
      <c r="AJ2134" s="46"/>
      <c r="AL2134" s="140"/>
      <c r="AM2134" s="180"/>
      <c r="AN2134" s="180"/>
      <c r="AO2134" s="180"/>
      <c r="AP2134" s="180"/>
      <c r="AQ2134" s="140"/>
      <c r="AR2134" s="46"/>
      <c r="AT2134" s="140"/>
      <c r="AU2134" s="180"/>
      <c r="AV2134" s="180"/>
      <c r="AW2134" s="180"/>
      <c r="AX2134" s="180"/>
      <c r="AY2134" s="140"/>
      <c r="AZ2134" s="46"/>
    </row>
    <row r="2135" spans="22:52" x14ac:dyDescent="0.25">
      <c r="V2135" s="140"/>
      <c r="W2135" s="180"/>
      <c r="X2135" s="180"/>
      <c r="Y2135" s="180"/>
      <c r="Z2135" s="180"/>
      <c r="AA2135" s="140"/>
      <c r="AB2135" s="46"/>
      <c r="AD2135" s="140"/>
      <c r="AE2135" s="180"/>
      <c r="AF2135" s="180"/>
      <c r="AG2135" s="180"/>
      <c r="AH2135" s="180"/>
      <c r="AI2135" s="140"/>
      <c r="AJ2135" s="46"/>
      <c r="AL2135" s="140"/>
      <c r="AM2135" s="180"/>
      <c r="AN2135" s="180"/>
      <c r="AO2135" s="180"/>
      <c r="AP2135" s="180"/>
      <c r="AQ2135" s="140"/>
      <c r="AR2135" s="46"/>
      <c r="AT2135" s="140"/>
      <c r="AU2135" s="180"/>
      <c r="AV2135" s="180"/>
      <c r="AW2135" s="180"/>
      <c r="AX2135" s="180"/>
      <c r="AY2135" s="140"/>
      <c r="AZ2135" s="46"/>
    </row>
    <row r="2136" spans="22:52" x14ac:dyDescent="0.25">
      <c r="V2136" s="140"/>
      <c r="W2136" s="180"/>
      <c r="X2136" s="180"/>
      <c r="Y2136" s="180"/>
      <c r="Z2136" s="180"/>
      <c r="AA2136" s="140"/>
      <c r="AB2136" s="46"/>
      <c r="AD2136" s="140"/>
      <c r="AE2136" s="180"/>
      <c r="AF2136" s="180"/>
      <c r="AG2136" s="180"/>
      <c r="AH2136" s="180"/>
      <c r="AI2136" s="140"/>
      <c r="AJ2136" s="46"/>
      <c r="AL2136" s="140"/>
      <c r="AM2136" s="180"/>
      <c r="AN2136" s="180"/>
      <c r="AO2136" s="180"/>
      <c r="AP2136" s="180"/>
      <c r="AQ2136" s="140"/>
      <c r="AR2136" s="46"/>
      <c r="AT2136" s="140"/>
      <c r="AU2136" s="180"/>
      <c r="AV2136" s="180"/>
      <c r="AW2136" s="180"/>
      <c r="AX2136" s="180"/>
      <c r="AY2136" s="140"/>
      <c r="AZ2136" s="46"/>
    </row>
    <row r="2137" spans="22:52" x14ac:dyDescent="0.25">
      <c r="V2137" s="140"/>
      <c r="W2137" s="180"/>
      <c r="X2137" s="180"/>
      <c r="Y2137" s="180"/>
      <c r="Z2137" s="180"/>
      <c r="AA2137" s="140"/>
      <c r="AB2137" s="46"/>
      <c r="AD2137" s="140"/>
      <c r="AE2137" s="180"/>
      <c r="AF2137" s="180"/>
      <c r="AG2137" s="180"/>
      <c r="AH2137" s="180"/>
      <c r="AI2137" s="140"/>
      <c r="AJ2137" s="46"/>
      <c r="AL2137" s="140"/>
      <c r="AM2137" s="180"/>
      <c r="AN2137" s="180"/>
      <c r="AO2137" s="180"/>
      <c r="AP2137" s="180"/>
      <c r="AQ2137" s="140"/>
      <c r="AR2137" s="46"/>
      <c r="AT2137" s="140"/>
      <c r="AU2137" s="180"/>
      <c r="AV2137" s="180"/>
      <c r="AW2137" s="180"/>
      <c r="AX2137" s="180"/>
      <c r="AY2137" s="140"/>
      <c r="AZ2137" s="46"/>
    </row>
    <row r="2138" spans="22:52" x14ac:dyDescent="0.25">
      <c r="V2138" s="140"/>
      <c r="W2138" s="180"/>
      <c r="X2138" s="180"/>
      <c r="Y2138" s="180"/>
      <c r="Z2138" s="180"/>
      <c r="AA2138" s="140"/>
      <c r="AB2138" s="46"/>
      <c r="AD2138" s="140"/>
      <c r="AE2138" s="180"/>
      <c r="AF2138" s="180"/>
      <c r="AG2138" s="180"/>
      <c r="AH2138" s="180"/>
      <c r="AI2138" s="140"/>
      <c r="AJ2138" s="46"/>
      <c r="AL2138" s="140"/>
      <c r="AM2138" s="180"/>
      <c r="AN2138" s="180"/>
      <c r="AO2138" s="180"/>
      <c r="AP2138" s="180"/>
      <c r="AQ2138" s="140"/>
      <c r="AR2138" s="46"/>
      <c r="AT2138" s="140"/>
      <c r="AU2138" s="180"/>
      <c r="AV2138" s="180"/>
      <c r="AW2138" s="180"/>
      <c r="AX2138" s="180"/>
      <c r="AY2138" s="140"/>
      <c r="AZ2138" s="46"/>
    </row>
    <row r="2139" spans="22:52" x14ac:dyDescent="0.25">
      <c r="V2139" s="140"/>
      <c r="W2139" s="180"/>
      <c r="X2139" s="180"/>
      <c r="Y2139" s="180"/>
      <c r="Z2139" s="180"/>
      <c r="AA2139" s="140"/>
      <c r="AB2139" s="46"/>
      <c r="AD2139" s="140"/>
      <c r="AE2139" s="180"/>
      <c r="AF2139" s="180"/>
      <c r="AG2139" s="180"/>
      <c r="AH2139" s="180"/>
      <c r="AI2139" s="140"/>
      <c r="AJ2139" s="46"/>
      <c r="AL2139" s="140"/>
      <c r="AM2139" s="180"/>
      <c r="AN2139" s="180"/>
      <c r="AO2139" s="180"/>
      <c r="AP2139" s="180"/>
      <c r="AQ2139" s="140"/>
      <c r="AR2139" s="46"/>
      <c r="AT2139" s="140"/>
      <c r="AU2139" s="180"/>
      <c r="AV2139" s="180"/>
      <c r="AW2139" s="180"/>
      <c r="AX2139" s="180"/>
      <c r="AY2139" s="140"/>
      <c r="AZ2139" s="46"/>
    </row>
    <row r="2140" spans="22:52" x14ac:dyDescent="0.25">
      <c r="V2140" s="140"/>
      <c r="W2140" s="180"/>
      <c r="X2140" s="180"/>
      <c r="Y2140" s="180"/>
      <c r="Z2140" s="180"/>
      <c r="AA2140" s="140"/>
      <c r="AB2140" s="46"/>
      <c r="AD2140" s="140"/>
      <c r="AE2140" s="180"/>
      <c r="AF2140" s="180"/>
      <c r="AG2140" s="180"/>
      <c r="AH2140" s="180"/>
      <c r="AI2140" s="140"/>
      <c r="AJ2140" s="46"/>
      <c r="AL2140" s="140"/>
      <c r="AM2140" s="180"/>
      <c r="AN2140" s="180"/>
      <c r="AO2140" s="180"/>
      <c r="AP2140" s="180"/>
      <c r="AQ2140" s="140"/>
      <c r="AR2140" s="46"/>
      <c r="AT2140" s="140"/>
      <c r="AU2140" s="180"/>
      <c r="AV2140" s="180"/>
      <c r="AW2140" s="180"/>
      <c r="AX2140" s="180"/>
      <c r="AY2140" s="140"/>
      <c r="AZ2140" s="46"/>
    </row>
    <row r="2141" spans="22:52" x14ac:dyDescent="0.25">
      <c r="V2141" s="140"/>
      <c r="W2141" s="180"/>
      <c r="X2141" s="180"/>
      <c r="Y2141" s="180"/>
      <c r="Z2141" s="180"/>
      <c r="AA2141" s="140"/>
      <c r="AB2141" s="46"/>
      <c r="AD2141" s="140"/>
      <c r="AE2141" s="180"/>
      <c r="AF2141" s="180"/>
      <c r="AG2141" s="180"/>
      <c r="AH2141" s="180"/>
      <c r="AI2141" s="140"/>
      <c r="AJ2141" s="46"/>
      <c r="AL2141" s="140"/>
      <c r="AM2141" s="180"/>
      <c r="AN2141" s="180"/>
      <c r="AO2141" s="180"/>
      <c r="AP2141" s="180"/>
      <c r="AQ2141" s="140"/>
      <c r="AR2141" s="46"/>
      <c r="AT2141" s="140"/>
      <c r="AU2141" s="180"/>
      <c r="AV2141" s="180"/>
      <c r="AW2141" s="180"/>
      <c r="AX2141" s="180"/>
      <c r="AY2141" s="140"/>
      <c r="AZ2141" s="46"/>
    </row>
    <row r="2142" spans="22:52" x14ac:dyDescent="0.25">
      <c r="V2142" s="140"/>
      <c r="W2142" s="180"/>
      <c r="X2142" s="180"/>
      <c r="Y2142" s="180"/>
      <c r="Z2142" s="180"/>
      <c r="AA2142" s="140"/>
      <c r="AB2142" s="46"/>
      <c r="AD2142" s="140"/>
      <c r="AE2142" s="180"/>
      <c r="AF2142" s="180"/>
      <c r="AG2142" s="180"/>
      <c r="AH2142" s="180"/>
      <c r="AI2142" s="140"/>
      <c r="AJ2142" s="46"/>
      <c r="AL2142" s="140"/>
      <c r="AM2142" s="180"/>
      <c r="AN2142" s="180"/>
      <c r="AO2142" s="180"/>
      <c r="AP2142" s="180"/>
      <c r="AQ2142" s="140"/>
      <c r="AR2142" s="46"/>
      <c r="AT2142" s="140"/>
      <c r="AU2142" s="180"/>
      <c r="AV2142" s="180"/>
      <c r="AW2142" s="180"/>
      <c r="AX2142" s="180"/>
      <c r="AY2142" s="140"/>
      <c r="AZ2142" s="46"/>
    </row>
    <row r="2143" spans="22:52" x14ac:dyDescent="0.25">
      <c r="V2143" s="140"/>
      <c r="W2143" s="180"/>
      <c r="X2143" s="180"/>
      <c r="Y2143" s="180"/>
      <c r="Z2143" s="180"/>
      <c r="AA2143" s="140"/>
      <c r="AB2143" s="46"/>
      <c r="AD2143" s="140"/>
      <c r="AE2143" s="180"/>
      <c r="AF2143" s="180"/>
      <c r="AG2143" s="180"/>
      <c r="AH2143" s="180"/>
      <c r="AI2143" s="140"/>
      <c r="AJ2143" s="46"/>
      <c r="AL2143" s="140"/>
      <c r="AM2143" s="180"/>
      <c r="AN2143" s="180"/>
      <c r="AO2143" s="180"/>
      <c r="AP2143" s="180"/>
      <c r="AQ2143" s="140"/>
      <c r="AR2143" s="46"/>
      <c r="AT2143" s="140"/>
      <c r="AU2143" s="180"/>
      <c r="AV2143" s="180"/>
      <c r="AW2143" s="180"/>
      <c r="AX2143" s="180"/>
      <c r="AY2143" s="140"/>
      <c r="AZ2143" s="46"/>
    </row>
    <row r="2144" spans="22:52" x14ac:dyDescent="0.25">
      <c r="V2144" s="140"/>
      <c r="W2144" s="180"/>
      <c r="X2144" s="180"/>
      <c r="Y2144" s="180"/>
      <c r="Z2144" s="180"/>
      <c r="AA2144" s="140"/>
      <c r="AB2144" s="46"/>
      <c r="AD2144" s="140"/>
      <c r="AE2144" s="180"/>
      <c r="AF2144" s="180"/>
      <c r="AG2144" s="180"/>
      <c r="AH2144" s="180"/>
      <c r="AI2144" s="140"/>
      <c r="AJ2144" s="46"/>
      <c r="AL2144" s="140"/>
      <c r="AM2144" s="180"/>
      <c r="AN2144" s="180"/>
      <c r="AO2144" s="180"/>
      <c r="AP2144" s="180"/>
      <c r="AQ2144" s="140"/>
      <c r="AR2144" s="46"/>
      <c r="AT2144" s="140"/>
      <c r="AU2144" s="180"/>
      <c r="AV2144" s="180"/>
      <c r="AW2144" s="180"/>
      <c r="AX2144" s="180"/>
      <c r="AY2144" s="140"/>
      <c r="AZ2144" s="46"/>
    </row>
    <row r="2145" spans="22:52" x14ac:dyDescent="0.25">
      <c r="V2145" s="140"/>
      <c r="W2145" s="180"/>
      <c r="X2145" s="180"/>
      <c r="Y2145" s="180"/>
      <c r="Z2145" s="180"/>
      <c r="AA2145" s="140"/>
      <c r="AB2145" s="46"/>
      <c r="AD2145" s="140"/>
      <c r="AE2145" s="180"/>
      <c r="AF2145" s="180"/>
      <c r="AG2145" s="180"/>
      <c r="AH2145" s="180"/>
      <c r="AI2145" s="140"/>
      <c r="AJ2145" s="46"/>
      <c r="AL2145" s="140"/>
      <c r="AM2145" s="180"/>
      <c r="AN2145" s="180"/>
      <c r="AO2145" s="180"/>
      <c r="AP2145" s="180"/>
      <c r="AQ2145" s="140"/>
      <c r="AR2145" s="46"/>
      <c r="AT2145" s="140"/>
      <c r="AU2145" s="180"/>
      <c r="AV2145" s="180"/>
      <c r="AW2145" s="180"/>
      <c r="AX2145" s="180"/>
      <c r="AY2145" s="140"/>
      <c r="AZ2145" s="46"/>
    </row>
    <row r="2146" spans="22:52" x14ac:dyDescent="0.25">
      <c r="V2146" s="140"/>
      <c r="W2146" s="180"/>
      <c r="X2146" s="180"/>
      <c r="Y2146" s="180"/>
      <c r="Z2146" s="180"/>
      <c r="AA2146" s="140"/>
      <c r="AB2146" s="46"/>
      <c r="AD2146" s="140"/>
      <c r="AE2146" s="180"/>
      <c r="AF2146" s="180"/>
      <c r="AG2146" s="180"/>
      <c r="AH2146" s="180"/>
      <c r="AI2146" s="140"/>
      <c r="AJ2146" s="46"/>
      <c r="AL2146" s="140"/>
      <c r="AM2146" s="180"/>
      <c r="AN2146" s="180"/>
      <c r="AO2146" s="180"/>
      <c r="AP2146" s="180"/>
      <c r="AQ2146" s="140"/>
      <c r="AR2146" s="46"/>
      <c r="AT2146" s="140"/>
      <c r="AU2146" s="180"/>
      <c r="AV2146" s="180"/>
      <c r="AW2146" s="180"/>
      <c r="AX2146" s="180"/>
      <c r="AY2146" s="140"/>
      <c r="AZ2146" s="46"/>
    </row>
    <row r="2147" spans="22:52" x14ac:dyDescent="0.25">
      <c r="V2147" s="140"/>
      <c r="W2147" s="180"/>
      <c r="X2147" s="180"/>
      <c r="Y2147" s="180"/>
      <c r="Z2147" s="180"/>
      <c r="AA2147" s="140"/>
      <c r="AB2147" s="46"/>
      <c r="AD2147" s="140"/>
      <c r="AE2147" s="180"/>
      <c r="AF2147" s="180"/>
      <c r="AG2147" s="180"/>
      <c r="AH2147" s="180"/>
      <c r="AI2147" s="140"/>
      <c r="AJ2147" s="46"/>
      <c r="AL2147" s="140"/>
      <c r="AM2147" s="180"/>
      <c r="AN2147" s="180"/>
      <c r="AO2147" s="180"/>
      <c r="AP2147" s="180"/>
      <c r="AQ2147" s="140"/>
      <c r="AR2147" s="46"/>
      <c r="AT2147" s="140"/>
      <c r="AU2147" s="180"/>
      <c r="AV2147" s="180"/>
      <c r="AW2147" s="180"/>
      <c r="AX2147" s="180"/>
      <c r="AY2147" s="140"/>
      <c r="AZ2147" s="46"/>
    </row>
    <row r="2148" spans="22:52" x14ac:dyDescent="0.25">
      <c r="V2148" s="140"/>
      <c r="W2148" s="180"/>
      <c r="X2148" s="180"/>
      <c r="Y2148" s="180"/>
      <c r="Z2148" s="180"/>
      <c r="AA2148" s="140"/>
      <c r="AB2148" s="46"/>
      <c r="AD2148" s="140"/>
      <c r="AE2148" s="180"/>
      <c r="AF2148" s="180"/>
      <c r="AG2148" s="180"/>
      <c r="AH2148" s="180"/>
      <c r="AI2148" s="140"/>
      <c r="AJ2148" s="46"/>
      <c r="AL2148" s="140"/>
      <c r="AM2148" s="180"/>
      <c r="AN2148" s="180"/>
      <c r="AO2148" s="180"/>
      <c r="AP2148" s="180"/>
      <c r="AQ2148" s="140"/>
      <c r="AR2148" s="46"/>
      <c r="AT2148" s="140"/>
      <c r="AU2148" s="180"/>
      <c r="AV2148" s="180"/>
      <c r="AW2148" s="180"/>
      <c r="AX2148" s="180"/>
      <c r="AY2148" s="140"/>
      <c r="AZ2148" s="46"/>
    </row>
    <row r="2149" spans="22:52" x14ac:dyDescent="0.25">
      <c r="V2149" s="140"/>
      <c r="W2149" s="180"/>
      <c r="X2149" s="180"/>
      <c r="Y2149" s="180"/>
      <c r="Z2149" s="180"/>
      <c r="AA2149" s="140"/>
      <c r="AB2149" s="46"/>
      <c r="AD2149" s="140"/>
      <c r="AE2149" s="180"/>
      <c r="AF2149" s="180"/>
      <c r="AG2149" s="180"/>
      <c r="AH2149" s="180"/>
      <c r="AI2149" s="140"/>
      <c r="AJ2149" s="46"/>
      <c r="AL2149" s="140"/>
      <c r="AM2149" s="180"/>
      <c r="AN2149" s="180"/>
      <c r="AO2149" s="180"/>
      <c r="AP2149" s="180"/>
      <c r="AQ2149" s="140"/>
      <c r="AR2149" s="46"/>
      <c r="AT2149" s="140"/>
      <c r="AU2149" s="180"/>
      <c r="AV2149" s="180"/>
      <c r="AW2149" s="180"/>
      <c r="AX2149" s="180"/>
      <c r="AY2149" s="140"/>
      <c r="AZ2149" s="46"/>
    </row>
    <row r="2150" spans="22:52" x14ac:dyDescent="0.25">
      <c r="V2150" s="140"/>
      <c r="W2150" s="180"/>
      <c r="X2150" s="180"/>
      <c r="Y2150" s="180"/>
      <c r="Z2150" s="180"/>
      <c r="AA2150" s="140"/>
      <c r="AB2150" s="46"/>
      <c r="AD2150" s="140"/>
      <c r="AE2150" s="180"/>
      <c r="AF2150" s="180"/>
      <c r="AG2150" s="180"/>
      <c r="AH2150" s="180"/>
      <c r="AI2150" s="140"/>
      <c r="AJ2150" s="46"/>
      <c r="AL2150" s="140"/>
      <c r="AM2150" s="180"/>
      <c r="AN2150" s="180"/>
      <c r="AO2150" s="180"/>
      <c r="AP2150" s="180"/>
      <c r="AQ2150" s="140"/>
      <c r="AR2150" s="46"/>
      <c r="AT2150" s="140"/>
      <c r="AU2150" s="180"/>
      <c r="AV2150" s="180"/>
      <c r="AW2150" s="180"/>
      <c r="AX2150" s="180"/>
      <c r="AY2150" s="140"/>
      <c r="AZ2150" s="46"/>
    </row>
    <row r="2151" spans="22:52" x14ac:dyDescent="0.25">
      <c r="V2151" s="140"/>
      <c r="W2151" s="180"/>
      <c r="X2151" s="180"/>
      <c r="Y2151" s="180"/>
      <c r="Z2151" s="180"/>
      <c r="AA2151" s="140"/>
      <c r="AB2151" s="46"/>
      <c r="AD2151" s="140"/>
      <c r="AE2151" s="180"/>
      <c r="AF2151" s="180"/>
      <c r="AG2151" s="180"/>
      <c r="AH2151" s="180"/>
      <c r="AI2151" s="140"/>
      <c r="AJ2151" s="46"/>
      <c r="AL2151" s="140"/>
      <c r="AM2151" s="180"/>
      <c r="AN2151" s="180"/>
      <c r="AO2151" s="180"/>
      <c r="AP2151" s="180"/>
      <c r="AQ2151" s="140"/>
      <c r="AR2151" s="46"/>
      <c r="AT2151" s="140"/>
      <c r="AU2151" s="180"/>
      <c r="AV2151" s="180"/>
      <c r="AW2151" s="180"/>
      <c r="AX2151" s="180"/>
      <c r="AY2151" s="140"/>
      <c r="AZ2151" s="46"/>
    </row>
    <row r="2152" spans="22:52" x14ac:dyDescent="0.25">
      <c r="V2152" s="140"/>
      <c r="W2152" s="180"/>
      <c r="X2152" s="180"/>
      <c r="Y2152" s="180"/>
      <c r="Z2152" s="180"/>
      <c r="AA2152" s="140"/>
      <c r="AB2152" s="46"/>
      <c r="AD2152" s="140"/>
      <c r="AE2152" s="180"/>
      <c r="AF2152" s="180"/>
      <c r="AG2152" s="180"/>
      <c r="AH2152" s="180"/>
      <c r="AI2152" s="140"/>
      <c r="AJ2152" s="46"/>
      <c r="AL2152" s="140"/>
      <c r="AM2152" s="180"/>
      <c r="AN2152" s="180"/>
      <c r="AO2152" s="180"/>
      <c r="AP2152" s="180"/>
      <c r="AQ2152" s="140"/>
      <c r="AR2152" s="46"/>
      <c r="AT2152" s="140"/>
      <c r="AU2152" s="180"/>
      <c r="AV2152" s="180"/>
      <c r="AW2152" s="180"/>
      <c r="AX2152" s="180"/>
      <c r="AY2152" s="140"/>
      <c r="AZ2152" s="46"/>
    </row>
    <row r="2153" spans="22:52" x14ac:dyDescent="0.25">
      <c r="V2153" s="140"/>
      <c r="W2153" s="180"/>
      <c r="X2153" s="180"/>
      <c r="Y2153" s="180"/>
      <c r="Z2153" s="180"/>
      <c r="AA2153" s="140"/>
      <c r="AB2153" s="46"/>
      <c r="AD2153" s="140"/>
      <c r="AE2153" s="180"/>
      <c r="AF2153" s="180"/>
      <c r="AG2153" s="180"/>
      <c r="AH2153" s="180"/>
      <c r="AI2153" s="140"/>
      <c r="AJ2153" s="46"/>
      <c r="AL2153" s="140"/>
      <c r="AM2153" s="180"/>
      <c r="AN2153" s="180"/>
      <c r="AO2153" s="180"/>
      <c r="AP2153" s="180"/>
      <c r="AQ2153" s="140"/>
      <c r="AR2153" s="46"/>
      <c r="AT2153" s="140"/>
      <c r="AU2153" s="180"/>
      <c r="AV2153" s="180"/>
      <c r="AW2153" s="180"/>
      <c r="AX2153" s="180"/>
      <c r="AY2153" s="140"/>
      <c r="AZ2153" s="46"/>
    </row>
    <row r="2154" spans="22:52" x14ac:dyDescent="0.25">
      <c r="V2154" s="140"/>
      <c r="W2154" s="180"/>
      <c r="X2154" s="180"/>
      <c r="Y2154" s="180"/>
      <c r="Z2154" s="180"/>
      <c r="AA2154" s="140"/>
      <c r="AB2154" s="46"/>
      <c r="AD2154" s="140"/>
      <c r="AE2154" s="180"/>
      <c r="AF2154" s="180"/>
      <c r="AG2154" s="180"/>
      <c r="AH2154" s="180"/>
      <c r="AI2154" s="140"/>
      <c r="AJ2154" s="46"/>
      <c r="AL2154" s="140"/>
      <c r="AM2154" s="180"/>
      <c r="AN2154" s="180"/>
      <c r="AO2154" s="180"/>
      <c r="AP2154" s="180"/>
      <c r="AQ2154" s="140"/>
      <c r="AR2154" s="46"/>
      <c r="AT2154" s="140"/>
      <c r="AU2154" s="180"/>
      <c r="AV2154" s="180"/>
      <c r="AW2154" s="180"/>
      <c r="AX2154" s="180"/>
      <c r="AY2154" s="140"/>
      <c r="AZ2154" s="46"/>
    </row>
    <row r="2155" spans="22:52" x14ac:dyDescent="0.25">
      <c r="V2155" s="140"/>
      <c r="W2155" s="180"/>
      <c r="X2155" s="180"/>
      <c r="Y2155" s="180"/>
      <c r="Z2155" s="180"/>
      <c r="AA2155" s="140"/>
      <c r="AB2155" s="46"/>
      <c r="AD2155" s="140"/>
      <c r="AE2155" s="180"/>
      <c r="AF2155" s="180"/>
      <c r="AG2155" s="180"/>
      <c r="AH2155" s="180"/>
      <c r="AI2155" s="140"/>
      <c r="AJ2155" s="46"/>
      <c r="AL2155" s="140"/>
      <c r="AM2155" s="180"/>
      <c r="AN2155" s="180"/>
      <c r="AO2155" s="180"/>
      <c r="AP2155" s="180"/>
      <c r="AQ2155" s="140"/>
      <c r="AR2155" s="46"/>
      <c r="AT2155" s="140"/>
      <c r="AU2155" s="180"/>
      <c r="AV2155" s="180"/>
      <c r="AW2155" s="180"/>
      <c r="AX2155" s="180"/>
      <c r="AY2155" s="140"/>
      <c r="AZ2155" s="46"/>
    </row>
    <row r="2156" spans="22:52" x14ac:dyDescent="0.25">
      <c r="V2156" s="140"/>
      <c r="W2156" s="180"/>
      <c r="X2156" s="180"/>
      <c r="Y2156" s="180"/>
      <c r="Z2156" s="180"/>
      <c r="AA2156" s="140"/>
      <c r="AB2156" s="46"/>
      <c r="AD2156" s="140"/>
      <c r="AE2156" s="180"/>
      <c r="AF2156" s="180"/>
      <c r="AG2156" s="180"/>
      <c r="AH2156" s="180"/>
      <c r="AI2156" s="140"/>
      <c r="AJ2156" s="46"/>
      <c r="AL2156" s="140"/>
      <c r="AM2156" s="180"/>
      <c r="AN2156" s="180"/>
      <c r="AO2156" s="180"/>
      <c r="AP2156" s="180"/>
      <c r="AQ2156" s="140"/>
      <c r="AR2156" s="46"/>
      <c r="AT2156" s="140"/>
      <c r="AU2156" s="180"/>
      <c r="AV2156" s="180"/>
      <c r="AW2156" s="180"/>
      <c r="AX2156" s="180"/>
      <c r="AY2156" s="140"/>
      <c r="AZ2156" s="46"/>
    </row>
    <row r="2157" spans="22:52" x14ac:dyDescent="0.25">
      <c r="V2157" s="140"/>
      <c r="W2157" s="180"/>
      <c r="X2157" s="180"/>
      <c r="Y2157" s="180"/>
      <c r="Z2157" s="180"/>
      <c r="AA2157" s="140"/>
      <c r="AB2157" s="46"/>
      <c r="AD2157" s="140"/>
      <c r="AE2157" s="180"/>
      <c r="AF2157" s="180"/>
      <c r="AG2157" s="180"/>
      <c r="AH2157" s="180"/>
      <c r="AI2157" s="140"/>
      <c r="AJ2157" s="46"/>
      <c r="AL2157" s="140"/>
      <c r="AM2157" s="180"/>
      <c r="AN2157" s="180"/>
      <c r="AO2157" s="180"/>
      <c r="AP2157" s="180"/>
      <c r="AQ2157" s="140"/>
      <c r="AR2157" s="46"/>
      <c r="AT2157" s="140"/>
      <c r="AU2157" s="180"/>
      <c r="AV2157" s="180"/>
      <c r="AW2157" s="180"/>
      <c r="AX2157" s="180"/>
      <c r="AY2157" s="140"/>
      <c r="AZ2157" s="46"/>
    </row>
    <row r="2158" spans="22:52" x14ac:dyDescent="0.25">
      <c r="V2158" s="140"/>
      <c r="W2158" s="180"/>
      <c r="X2158" s="180"/>
      <c r="Y2158" s="180"/>
      <c r="Z2158" s="180"/>
      <c r="AA2158" s="140"/>
      <c r="AB2158" s="46"/>
      <c r="AD2158" s="140"/>
      <c r="AE2158" s="180"/>
      <c r="AF2158" s="180"/>
      <c r="AG2158" s="180"/>
      <c r="AH2158" s="180"/>
      <c r="AI2158" s="140"/>
      <c r="AJ2158" s="46"/>
      <c r="AL2158" s="140"/>
      <c r="AM2158" s="180"/>
      <c r="AN2158" s="180"/>
      <c r="AO2158" s="180"/>
      <c r="AP2158" s="180"/>
      <c r="AQ2158" s="140"/>
      <c r="AR2158" s="46"/>
      <c r="AT2158" s="140"/>
      <c r="AU2158" s="180"/>
      <c r="AV2158" s="180"/>
      <c r="AW2158" s="180"/>
      <c r="AX2158" s="180"/>
      <c r="AY2158" s="140"/>
      <c r="AZ2158" s="46"/>
    </row>
    <row r="2159" spans="22:52" x14ac:dyDescent="0.25">
      <c r="V2159" s="140"/>
      <c r="W2159" s="180"/>
      <c r="X2159" s="180"/>
      <c r="Y2159" s="180"/>
      <c r="Z2159" s="180"/>
      <c r="AA2159" s="140"/>
      <c r="AB2159" s="46"/>
      <c r="AD2159" s="140"/>
      <c r="AE2159" s="180"/>
      <c r="AF2159" s="180"/>
      <c r="AG2159" s="180"/>
      <c r="AH2159" s="180"/>
      <c r="AI2159" s="140"/>
      <c r="AJ2159" s="46"/>
      <c r="AL2159" s="140"/>
      <c r="AM2159" s="180"/>
      <c r="AN2159" s="180"/>
      <c r="AO2159" s="180"/>
      <c r="AP2159" s="180"/>
      <c r="AQ2159" s="140"/>
      <c r="AR2159" s="46"/>
      <c r="AT2159" s="140"/>
      <c r="AU2159" s="180"/>
      <c r="AV2159" s="180"/>
      <c r="AW2159" s="180"/>
      <c r="AX2159" s="180"/>
      <c r="AY2159" s="140"/>
      <c r="AZ2159" s="46"/>
    </row>
    <row r="2160" spans="22:52" x14ac:dyDescent="0.25">
      <c r="V2160" s="140"/>
      <c r="W2160" s="180"/>
      <c r="X2160" s="180"/>
      <c r="Y2160" s="180"/>
      <c r="Z2160" s="180"/>
      <c r="AA2160" s="140"/>
      <c r="AB2160" s="46"/>
      <c r="AD2160" s="140"/>
      <c r="AE2160" s="180"/>
      <c r="AF2160" s="180"/>
      <c r="AG2160" s="180"/>
      <c r="AH2160" s="180"/>
      <c r="AI2160" s="140"/>
      <c r="AJ2160" s="46"/>
      <c r="AL2160" s="140"/>
      <c r="AM2160" s="180"/>
      <c r="AN2160" s="180"/>
      <c r="AO2160" s="180"/>
      <c r="AP2160" s="180"/>
      <c r="AQ2160" s="140"/>
      <c r="AR2160" s="46"/>
      <c r="AT2160" s="140"/>
      <c r="AU2160" s="180"/>
      <c r="AV2160" s="180"/>
      <c r="AW2160" s="180"/>
      <c r="AX2160" s="180"/>
      <c r="AY2160" s="140"/>
      <c r="AZ2160" s="46"/>
    </row>
    <row r="2161" spans="22:52" x14ac:dyDescent="0.25">
      <c r="V2161" s="140"/>
      <c r="W2161" s="180"/>
      <c r="X2161" s="180"/>
      <c r="Y2161" s="180"/>
      <c r="Z2161" s="180"/>
      <c r="AA2161" s="140"/>
      <c r="AB2161" s="46"/>
      <c r="AD2161" s="140"/>
      <c r="AE2161" s="180"/>
      <c r="AF2161" s="180"/>
      <c r="AG2161" s="180"/>
      <c r="AH2161" s="180"/>
      <c r="AI2161" s="140"/>
      <c r="AJ2161" s="46"/>
      <c r="AL2161" s="140"/>
      <c r="AM2161" s="180"/>
      <c r="AN2161" s="180"/>
      <c r="AO2161" s="180"/>
      <c r="AP2161" s="180"/>
      <c r="AQ2161" s="140"/>
      <c r="AR2161" s="46"/>
      <c r="AT2161" s="140"/>
      <c r="AU2161" s="180"/>
      <c r="AV2161" s="180"/>
      <c r="AW2161" s="180"/>
      <c r="AX2161" s="180"/>
      <c r="AY2161" s="140"/>
      <c r="AZ2161" s="46"/>
    </row>
    <row r="2162" spans="22:52" x14ac:dyDescent="0.25">
      <c r="V2162" s="140"/>
      <c r="W2162" s="180"/>
      <c r="X2162" s="180"/>
      <c r="Y2162" s="180"/>
      <c r="Z2162" s="180"/>
      <c r="AA2162" s="140"/>
      <c r="AB2162" s="46"/>
      <c r="AD2162" s="140"/>
      <c r="AE2162" s="180"/>
      <c r="AF2162" s="180"/>
      <c r="AG2162" s="180"/>
      <c r="AH2162" s="180"/>
      <c r="AI2162" s="140"/>
      <c r="AJ2162" s="46"/>
      <c r="AL2162" s="140"/>
      <c r="AM2162" s="180"/>
      <c r="AN2162" s="180"/>
      <c r="AO2162" s="180"/>
      <c r="AP2162" s="180"/>
      <c r="AQ2162" s="140"/>
      <c r="AR2162" s="46"/>
      <c r="AT2162" s="140"/>
      <c r="AU2162" s="180"/>
      <c r="AV2162" s="180"/>
      <c r="AW2162" s="180"/>
      <c r="AX2162" s="180"/>
      <c r="AY2162" s="140"/>
      <c r="AZ2162" s="46"/>
    </row>
    <row r="2163" spans="22:52" x14ac:dyDescent="0.25">
      <c r="V2163" s="140"/>
      <c r="W2163" s="180"/>
      <c r="X2163" s="180"/>
      <c r="Y2163" s="180"/>
      <c r="Z2163" s="180"/>
      <c r="AA2163" s="140"/>
      <c r="AB2163" s="46"/>
      <c r="AD2163" s="140"/>
      <c r="AE2163" s="180"/>
      <c r="AF2163" s="180"/>
      <c r="AG2163" s="180"/>
      <c r="AH2163" s="180"/>
      <c r="AI2163" s="140"/>
      <c r="AJ2163" s="46"/>
      <c r="AL2163" s="140"/>
      <c r="AM2163" s="180"/>
      <c r="AN2163" s="180"/>
      <c r="AO2163" s="180"/>
      <c r="AP2163" s="180"/>
      <c r="AQ2163" s="140"/>
      <c r="AR2163" s="46"/>
      <c r="AT2163" s="140"/>
      <c r="AU2163" s="180"/>
      <c r="AV2163" s="180"/>
      <c r="AW2163" s="180"/>
      <c r="AX2163" s="180"/>
      <c r="AY2163" s="140"/>
      <c r="AZ2163" s="46"/>
    </row>
    <row r="2164" spans="22:52" x14ac:dyDescent="0.25">
      <c r="V2164" s="140"/>
      <c r="W2164" s="180"/>
      <c r="X2164" s="180"/>
      <c r="Y2164" s="180"/>
      <c r="Z2164" s="180"/>
      <c r="AA2164" s="140"/>
      <c r="AB2164" s="46"/>
      <c r="AD2164" s="140"/>
      <c r="AE2164" s="180"/>
      <c r="AF2164" s="180"/>
      <c r="AG2164" s="180"/>
      <c r="AH2164" s="180"/>
      <c r="AI2164" s="140"/>
      <c r="AJ2164" s="46"/>
      <c r="AL2164" s="140"/>
      <c r="AM2164" s="180"/>
      <c r="AN2164" s="180"/>
      <c r="AO2164" s="180"/>
      <c r="AP2164" s="180"/>
      <c r="AQ2164" s="140"/>
      <c r="AR2164" s="46"/>
      <c r="AT2164" s="140"/>
      <c r="AU2164" s="180"/>
      <c r="AV2164" s="180"/>
      <c r="AW2164" s="180"/>
      <c r="AX2164" s="180"/>
      <c r="AY2164" s="140"/>
      <c r="AZ2164" s="46"/>
    </row>
    <row r="2165" spans="22:52" x14ac:dyDescent="0.25">
      <c r="V2165" s="140"/>
      <c r="W2165" s="180"/>
      <c r="X2165" s="180"/>
      <c r="Y2165" s="180"/>
      <c r="Z2165" s="180"/>
      <c r="AA2165" s="140"/>
      <c r="AB2165" s="46"/>
      <c r="AD2165" s="140"/>
      <c r="AE2165" s="180"/>
      <c r="AF2165" s="180"/>
      <c r="AG2165" s="180"/>
      <c r="AH2165" s="180"/>
      <c r="AI2165" s="140"/>
      <c r="AJ2165" s="46"/>
      <c r="AL2165" s="140"/>
      <c r="AM2165" s="180"/>
      <c r="AN2165" s="180"/>
      <c r="AO2165" s="180"/>
      <c r="AP2165" s="180"/>
      <c r="AQ2165" s="140"/>
      <c r="AR2165" s="46"/>
      <c r="AT2165" s="140"/>
      <c r="AU2165" s="180"/>
      <c r="AV2165" s="180"/>
      <c r="AW2165" s="180"/>
      <c r="AX2165" s="180"/>
      <c r="AY2165" s="140"/>
      <c r="AZ2165" s="46"/>
    </row>
    <row r="2166" spans="22:52" x14ac:dyDescent="0.25">
      <c r="V2166" s="140"/>
      <c r="W2166" s="180"/>
      <c r="X2166" s="180"/>
      <c r="Y2166" s="180"/>
      <c r="Z2166" s="180"/>
      <c r="AA2166" s="140"/>
      <c r="AB2166" s="46"/>
      <c r="AD2166" s="140"/>
      <c r="AE2166" s="180"/>
      <c r="AF2166" s="180"/>
      <c r="AG2166" s="180"/>
      <c r="AH2166" s="180"/>
      <c r="AI2166" s="140"/>
      <c r="AJ2166" s="46"/>
      <c r="AL2166" s="140"/>
      <c r="AM2166" s="180"/>
      <c r="AN2166" s="180"/>
      <c r="AO2166" s="180"/>
      <c r="AP2166" s="180"/>
      <c r="AQ2166" s="140"/>
      <c r="AR2166" s="46"/>
      <c r="AT2166" s="140"/>
      <c r="AU2166" s="180"/>
      <c r="AV2166" s="180"/>
      <c r="AW2166" s="180"/>
      <c r="AX2166" s="180"/>
      <c r="AY2166" s="140"/>
      <c r="AZ2166" s="46"/>
    </row>
    <row r="2167" spans="22:52" x14ac:dyDescent="0.25">
      <c r="V2167" s="140"/>
      <c r="W2167" s="180"/>
      <c r="X2167" s="180"/>
      <c r="Y2167" s="180"/>
      <c r="Z2167" s="180"/>
      <c r="AA2167" s="140"/>
      <c r="AB2167" s="46"/>
      <c r="AD2167" s="140"/>
      <c r="AE2167" s="180"/>
      <c r="AF2167" s="180"/>
      <c r="AG2167" s="180"/>
      <c r="AH2167" s="180"/>
      <c r="AI2167" s="140"/>
      <c r="AJ2167" s="46"/>
      <c r="AL2167" s="140"/>
      <c r="AM2167" s="180"/>
      <c r="AN2167" s="180"/>
      <c r="AO2167" s="180"/>
      <c r="AP2167" s="180"/>
      <c r="AQ2167" s="140"/>
      <c r="AR2167" s="46"/>
      <c r="AT2167" s="140"/>
      <c r="AU2167" s="180"/>
      <c r="AV2167" s="180"/>
      <c r="AW2167" s="180"/>
      <c r="AX2167" s="180"/>
      <c r="AY2167" s="140"/>
      <c r="AZ2167" s="46"/>
    </row>
    <row r="2168" spans="22:52" x14ac:dyDescent="0.25">
      <c r="V2168" s="140"/>
      <c r="W2168" s="180"/>
      <c r="X2168" s="180"/>
      <c r="Y2168" s="180"/>
      <c r="Z2168" s="180"/>
      <c r="AA2168" s="140"/>
      <c r="AB2168" s="46"/>
      <c r="AD2168" s="140"/>
      <c r="AE2168" s="180"/>
      <c r="AF2168" s="180"/>
      <c r="AG2168" s="180"/>
      <c r="AH2168" s="180"/>
      <c r="AI2168" s="140"/>
      <c r="AJ2168" s="46"/>
      <c r="AL2168" s="140"/>
      <c r="AM2168" s="180"/>
      <c r="AN2168" s="180"/>
      <c r="AO2168" s="180"/>
      <c r="AP2168" s="180"/>
      <c r="AQ2168" s="140"/>
      <c r="AR2168" s="46"/>
      <c r="AT2168" s="140"/>
      <c r="AU2168" s="180"/>
      <c r="AV2168" s="180"/>
      <c r="AW2168" s="180"/>
      <c r="AX2168" s="180"/>
      <c r="AY2168" s="140"/>
      <c r="AZ2168" s="46"/>
    </row>
    <row r="2169" spans="22:52" x14ac:dyDescent="0.25">
      <c r="V2169" s="140"/>
      <c r="W2169" s="180"/>
      <c r="X2169" s="180"/>
      <c r="Y2169" s="180"/>
      <c r="Z2169" s="180"/>
      <c r="AA2169" s="140"/>
      <c r="AB2169" s="46"/>
      <c r="AD2169" s="140"/>
      <c r="AE2169" s="180"/>
      <c r="AF2169" s="180"/>
      <c r="AG2169" s="180"/>
      <c r="AH2169" s="180"/>
      <c r="AI2169" s="140"/>
      <c r="AJ2169" s="46"/>
      <c r="AL2169" s="140"/>
      <c r="AM2169" s="180"/>
      <c r="AN2169" s="180"/>
      <c r="AO2169" s="180"/>
      <c r="AP2169" s="180"/>
      <c r="AQ2169" s="140"/>
      <c r="AR2169" s="46"/>
      <c r="AT2169" s="140"/>
      <c r="AU2169" s="180"/>
      <c r="AV2169" s="180"/>
      <c r="AW2169" s="180"/>
      <c r="AX2169" s="180"/>
      <c r="AY2169" s="140"/>
      <c r="AZ2169" s="46"/>
    </row>
    <row r="2170" spans="22:52" x14ac:dyDescent="0.25">
      <c r="V2170" s="140"/>
      <c r="W2170" s="180"/>
      <c r="X2170" s="180"/>
      <c r="Y2170" s="180"/>
      <c r="Z2170" s="180"/>
      <c r="AA2170" s="140"/>
      <c r="AB2170" s="46"/>
      <c r="AD2170" s="140"/>
      <c r="AE2170" s="180"/>
      <c r="AF2170" s="180"/>
      <c r="AG2170" s="180"/>
      <c r="AH2170" s="180"/>
      <c r="AI2170" s="140"/>
      <c r="AJ2170" s="46"/>
      <c r="AL2170" s="140"/>
      <c r="AM2170" s="180"/>
      <c r="AN2170" s="180"/>
      <c r="AO2170" s="180"/>
      <c r="AP2170" s="180"/>
      <c r="AQ2170" s="140"/>
      <c r="AR2170" s="46"/>
      <c r="AT2170" s="140"/>
      <c r="AU2170" s="180"/>
      <c r="AV2170" s="180"/>
      <c r="AW2170" s="180"/>
      <c r="AX2170" s="180"/>
      <c r="AY2170" s="140"/>
      <c r="AZ2170" s="46"/>
    </row>
    <row r="2171" spans="22:52" x14ac:dyDescent="0.25">
      <c r="V2171" s="140"/>
      <c r="W2171" s="180"/>
      <c r="X2171" s="180"/>
      <c r="Y2171" s="180"/>
      <c r="Z2171" s="180"/>
      <c r="AA2171" s="140"/>
      <c r="AB2171" s="46"/>
      <c r="AD2171" s="140"/>
      <c r="AE2171" s="180"/>
      <c r="AF2171" s="180"/>
      <c r="AG2171" s="180"/>
      <c r="AH2171" s="180"/>
      <c r="AI2171" s="140"/>
      <c r="AJ2171" s="46"/>
      <c r="AL2171" s="140"/>
      <c r="AM2171" s="180"/>
      <c r="AN2171" s="180"/>
      <c r="AO2171" s="180"/>
      <c r="AP2171" s="180"/>
      <c r="AQ2171" s="140"/>
      <c r="AR2171" s="46"/>
      <c r="AT2171" s="140"/>
      <c r="AU2171" s="180"/>
      <c r="AV2171" s="180"/>
      <c r="AW2171" s="180"/>
      <c r="AX2171" s="180"/>
      <c r="AY2171" s="140"/>
      <c r="AZ2171" s="46"/>
    </row>
    <row r="2172" spans="22:52" x14ac:dyDescent="0.25">
      <c r="V2172" s="140"/>
      <c r="W2172" s="180"/>
      <c r="X2172" s="180"/>
      <c r="Y2172" s="180"/>
      <c r="Z2172" s="180"/>
      <c r="AA2172" s="140"/>
      <c r="AB2172" s="46"/>
      <c r="AD2172" s="140"/>
      <c r="AE2172" s="180"/>
      <c r="AF2172" s="180"/>
      <c r="AG2172" s="180"/>
      <c r="AH2172" s="180"/>
      <c r="AI2172" s="140"/>
      <c r="AJ2172" s="46"/>
      <c r="AL2172" s="140"/>
      <c r="AM2172" s="180"/>
      <c r="AN2172" s="180"/>
      <c r="AO2172" s="180"/>
      <c r="AP2172" s="180"/>
      <c r="AQ2172" s="140"/>
      <c r="AR2172" s="46"/>
      <c r="AT2172" s="140"/>
      <c r="AU2172" s="180"/>
      <c r="AV2172" s="180"/>
      <c r="AW2172" s="180"/>
      <c r="AX2172" s="180"/>
      <c r="AY2172" s="140"/>
      <c r="AZ2172" s="46"/>
    </row>
    <row r="2173" spans="22:52" x14ac:dyDescent="0.25">
      <c r="V2173" s="140"/>
      <c r="W2173" s="180"/>
      <c r="X2173" s="180"/>
      <c r="Y2173" s="180"/>
      <c r="Z2173" s="180"/>
      <c r="AA2173" s="140"/>
      <c r="AB2173" s="46"/>
      <c r="AD2173" s="140"/>
      <c r="AE2173" s="180"/>
      <c r="AF2173" s="180"/>
      <c r="AG2173" s="180"/>
      <c r="AH2173" s="180"/>
      <c r="AI2173" s="140"/>
      <c r="AJ2173" s="46"/>
      <c r="AL2173" s="140"/>
      <c r="AM2173" s="180"/>
      <c r="AN2173" s="180"/>
      <c r="AO2173" s="180"/>
      <c r="AP2173" s="180"/>
      <c r="AQ2173" s="140"/>
      <c r="AR2173" s="46"/>
      <c r="AT2173" s="140"/>
      <c r="AU2173" s="180"/>
      <c r="AV2173" s="180"/>
      <c r="AW2173" s="180"/>
      <c r="AX2173" s="180"/>
      <c r="AY2173" s="140"/>
      <c r="AZ2173" s="46"/>
    </row>
    <row r="2174" spans="22:52" x14ac:dyDescent="0.25">
      <c r="V2174" s="140"/>
      <c r="W2174" s="180"/>
      <c r="X2174" s="180"/>
      <c r="Y2174" s="180"/>
      <c r="Z2174" s="180"/>
      <c r="AA2174" s="140"/>
      <c r="AB2174" s="46"/>
      <c r="AD2174" s="140"/>
      <c r="AE2174" s="180"/>
      <c r="AF2174" s="180"/>
      <c r="AG2174" s="180"/>
      <c r="AH2174" s="180"/>
      <c r="AI2174" s="140"/>
      <c r="AJ2174" s="46"/>
      <c r="AL2174" s="140"/>
      <c r="AM2174" s="180"/>
      <c r="AN2174" s="180"/>
      <c r="AO2174" s="180"/>
      <c r="AP2174" s="180"/>
      <c r="AQ2174" s="140"/>
      <c r="AR2174" s="46"/>
      <c r="AT2174" s="140"/>
      <c r="AU2174" s="180"/>
      <c r="AV2174" s="180"/>
      <c r="AW2174" s="180"/>
      <c r="AX2174" s="180"/>
      <c r="AY2174" s="140"/>
      <c r="AZ2174" s="46"/>
    </row>
    <row r="2175" spans="22:52" x14ac:dyDescent="0.25">
      <c r="V2175" s="140"/>
      <c r="W2175" s="180"/>
      <c r="X2175" s="180"/>
      <c r="Y2175" s="180"/>
      <c r="Z2175" s="180"/>
      <c r="AA2175" s="140"/>
      <c r="AB2175" s="46"/>
      <c r="AD2175" s="140"/>
      <c r="AE2175" s="180"/>
      <c r="AF2175" s="180"/>
      <c r="AG2175" s="180"/>
      <c r="AH2175" s="180"/>
      <c r="AI2175" s="140"/>
      <c r="AJ2175" s="46"/>
      <c r="AL2175" s="140"/>
      <c r="AM2175" s="180"/>
      <c r="AN2175" s="180"/>
      <c r="AO2175" s="180"/>
      <c r="AP2175" s="180"/>
      <c r="AQ2175" s="140"/>
      <c r="AR2175" s="46"/>
      <c r="AT2175" s="140"/>
      <c r="AU2175" s="180"/>
      <c r="AV2175" s="180"/>
      <c r="AW2175" s="180"/>
      <c r="AX2175" s="180"/>
      <c r="AY2175" s="140"/>
      <c r="AZ2175" s="46"/>
    </row>
    <row r="2176" spans="22:52" x14ac:dyDescent="0.25">
      <c r="V2176" s="140"/>
      <c r="W2176" s="180"/>
      <c r="X2176" s="180"/>
      <c r="Y2176" s="180"/>
      <c r="Z2176" s="180"/>
      <c r="AA2176" s="140"/>
      <c r="AB2176" s="46"/>
      <c r="AD2176" s="140"/>
      <c r="AE2176" s="180"/>
      <c r="AF2176" s="180"/>
      <c r="AG2176" s="180"/>
      <c r="AH2176" s="180"/>
      <c r="AI2176" s="140"/>
      <c r="AJ2176" s="46"/>
      <c r="AL2176" s="140"/>
      <c r="AM2176" s="180"/>
      <c r="AN2176" s="180"/>
      <c r="AO2176" s="180"/>
      <c r="AP2176" s="180"/>
      <c r="AQ2176" s="140"/>
      <c r="AR2176" s="46"/>
      <c r="AT2176" s="140"/>
      <c r="AU2176" s="180"/>
      <c r="AV2176" s="180"/>
      <c r="AW2176" s="180"/>
      <c r="AX2176" s="180"/>
      <c r="AY2176" s="140"/>
      <c r="AZ2176" s="46"/>
    </row>
    <row r="2177" spans="22:52" x14ac:dyDescent="0.25">
      <c r="V2177" s="140"/>
      <c r="W2177" s="180"/>
      <c r="X2177" s="180"/>
      <c r="Y2177" s="180"/>
      <c r="Z2177" s="180"/>
      <c r="AA2177" s="140"/>
      <c r="AB2177" s="46"/>
      <c r="AD2177" s="140"/>
      <c r="AE2177" s="180"/>
      <c r="AF2177" s="180"/>
      <c r="AG2177" s="180"/>
      <c r="AH2177" s="180"/>
      <c r="AI2177" s="140"/>
      <c r="AJ2177" s="46"/>
      <c r="AL2177" s="140"/>
      <c r="AM2177" s="180"/>
      <c r="AN2177" s="180"/>
      <c r="AO2177" s="180"/>
      <c r="AP2177" s="180"/>
      <c r="AQ2177" s="140"/>
      <c r="AR2177" s="46"/>
      <c r="AT2177" s="140"/>
      <c r="AU2177" s="180"/>
      <c r="AV2177" s="180"/>
      <c r="AW2177" s="180"/>
      <c r="AX2177" s="180"/>
      <c r="AY2177" s="140"/>
      <c r="AZ2177" s="46"/>
    </row>
    <row r="2178" spans="22:52" x14ac:dyDescent="0.25">
      <c r="V2178" s="140"/>
      <c r="W2178" s="180"/>
      <c r="X2178" s="180"/>
      <c r="Y2178" s="180"/>
      <c r="Z2178" s="180"/>
      <c r="AA2178" s="140"/>
      <c r="AB2178" s="46"/>
      <c r="AD2178" s="140"/>
      <c r="AE2178" s="180"/>
      <c r="AF2178" s="180"/>
      <c r="AG2178" s="180"/>
      <c r="AH2178" s="180"/>
      <c r="AI2178" s="140"/>
      <c r="AJ2178" s="46"/>
      <c r="AL2178" s="140"/>
      <c r="AM2178" s="180"/>
      <c r="AN2178" s="180"/>
      <c r="AO2178" s="180"/>
      <c r="AP2178" s="180"/>
      <c r="AQ2178" s="140"/>
      <c r="AR2178" s="46"/>
      <c r="AT2178" s="140"/>
      <c r="AU2178" s="180"/>
      <c r="AV2178" s="180"/>
      <c r="AW2178" s="180"/>
      <c r="AX2178" s="180"/>
      <c r="AY2178" s="140"/>
      <c r="AZ2178" s="46"/>
    </row>
    <row r="2179" spans="22:52" x14ac:dyDescent="0.25">
      <c r="V2179" s="140"/>
      <c r="W2179" s="180"/>
      <c r="X2179" s="180"/>
      <c r="Y2179" s="180"/>
      <c r="Z2179" s="180"/>
      <c r="AA2179" s="140"/>
      <c r="AB2179" s="46"/>
      <c r="AD2179" s="140"/>
      <c r="AE2179" s="180"/>
      <c r="AF2179" s="180"/>
      <c r="AG2179" s="180"/>
      <c r="AH2179" s="180"/>
      <c r="AI2179" s="140"/>
      <c r="AJ2179" s="46"/>
      <c r="AL2179" s="140"/>
      <c r="AM2179" s="180"/>
      <c r="AN2179" s="180"/>
      <c r="AO2179" s="180"/>
      <c r="AP2179" s="180"/>
      <c r="AQ2179" s="140"/>
      <c r="AR2179" s="46"/>
      <c r="AT2179" s="140"/>
      <c r="AU2179" s="180"/>
      <c r="AV2179" s="180"/>
      <c r="AW2179" s="180"/>
      <c r="AX2179" s="180"/>
      <c r="AY2179" s="140"/>
      <c r="AZ2179" s="46"/>
    </row>
    <row r="2180" spans="22:52" x14ac:dyDescent="0.25">
      <c r="V2180" s="140"/>
      <c r="W2180" s="180"/>
      <c r="X2180" s="180"/>
      <c r="Y2180" s="180"/>
      <c r="Z2180" s="180"/>
      <c r="AA2180" s="140"/>
      <c r="AB2180" s="46"/>
      <c r="AD2180" s="140"/>
      <c r="AE2180" s="180"/>
      <c r="AF2180" s="180"/>
      <c r="AG2180" s="180"/>
      <c r="AH2180" s="180"/>
      <c r="AI2180" s="140"/>
      <c r="AJ2180" s="46"/>
      <c r="AL2180" s="140"/>
      <c r="AM2180" s="180"/>
      <c r="AN2180" s="180"/>
      <c r="AO2180" s="180"/>
      <c r="AP2180" s="180"/>
      <c r="AQ2180" s="140"/>
      <c r="AR2180" s="46"/>
      <c r="AT2180" s="140"/>
      <c r="AU2180" s="180"/>
      <c r="AV2180" s="180"/>
      <c r="AW2180" s="180"/>
      <c r="AX2180" s="180"/>
      <c r="AY2180" s="140"/>
      <c r="AZ2180" s="46"/>
    </row>
    <row r="2181" spans="22:52" x14ac:dyDescent="0.25">
      <c r="V2181" s="140"/>
      <c r="W2181" s="180"/>
      <c r="X2181" s="180"/>
      <c r="Y2181" s="180"/>
      <c r="Z2181" s="180"/>
      <c r="AA2181" s="140"/>
      <c r="AB2181" s="46"/>
      <c r="AD2181" s="140"/>
      <c r="AE2181" s="180"/>
      <c r="AF2181" s="180"/>
      <c r="AG2181" s="180"/>
      <c r="AH2181" s="180"/>
      <c r="AI2181" s="140"/>
      <c r="AJ2181" s="46"/>
      <c r="AL2181" s="140"/>
      <c r="AM2181" s="180"/>
      <c r="AN2181" s="180"/>
      <c r="AO2181" s="180"/>
      <c r="AP2181" s="180"/>
      <c r="AQ2181" s="140"/>
      <c r="AR2181" s="46"/>
      <c r="AT2181" s="140"/>
      <c r="AU2181" s="180"/>
      <c r="AV2181" s="180"/>
      <c r="AW2181" s="180"/>
      <c r="AX2181" s="180"/>
      <c r="AY2181" s="140"/>
      <c r="AZ2181" s="46"/>
    </row>
    <row r="2182" spans="22:52" x14ac:dyDescent="0.25">
      <c r="V2182" s="140"/>
      <c r="W2182" s="180"/>
      <c r="X2182" s="180"/>
      <c r="Y2182" s="180"/>
      <c r="Z2182" s="180"/>
      <c r="AA2182" s="140"/>
      <c r="AB2182" s="46"/>
      <c r="AD2182" s="140"/>
      <c r="AE2182" s="180"/>
      <c r="AF2182" s="180"/>
      <c r="AG2182" s="180"/>
      <c r="AH2182" s="180"/>
      <c r="AI2182" s="140"/>
      <c r="AJ2182" s="46"/>
      <c r="AL2182" s="140"/>
      <c r="AM2182" s="180"/>
      <c r="AN2182" s="180"/>
      <c r="AO2182" s="180"/>
      <c r="AP2182" s="180"/>
      <c r="AQ2182" s="140"/>
      <c r="AR2182" s="46"/>
      <c r="AT2182" s="140"/>
      <c r="AU2182" s="180"/>
      <c r="AV2182" s="180"/>
      <c r="AW2182" s="180"/>
      <c r="AX2182" s="180"/>
      <c r="AY2182" s="140"/>
      <c r="AZ2182" s="46"/>
    </row>
    <row r="2183" spans="22:52" x14ac:dyDescent="0.25">
      <c r="V2183" s="140"/>
      <c r="W2183" s="180"/>
      <c r="X2183" s="180"/>
      <c r="Y2183" s="180"/>
      <c r="Z2183" s="180"/>
      <c r="AA2183" s="140"/>
      <c r="AB2183" s="46"/>
      <c r="AD2183" s="140"/>
      <c r="AE2183" s="180"/>
      <c r="AF2183" s="180"/>
      <c r="AG2183" s="180"/>
      <c r="AH2183" s="180"/>
      <c r="AI2183" s="140"/>
      <c r="AJ2183" s="46"/>
      <c r="AL2183" s="140"/>
      <c r="AM2183" s="180"/>
      <c r="AN2183" s="180"/>
      <c r="AO2183" s="180"/>
      <c r="AP2183" s="180"/>
      <c r="AQ2183" s="140"/>
      <c r="AR2183" s="46"/>
      <c r="AT2183" s="140"/>
      <c r="AU2183" s="180"/>
      <c r="AV2183" s="180"/>
      <c r="AW2183" s="180"/>
      <c r="AX2183" s="180"/>
      <c r="AY2183" s="140"/>
      <c r="AZ2183" s="46"/>
    </row>
    <row r="2184" spans="22:52" x14ac:dyDescent="0.25">
      <c r="V2184" s="140"/>
      <c r="W2184" s="180"/>
      <c r="X2184" s="180"/>
      <c r="Y2184" s="180"/>
      <c r="Z2184" s="180"/>
      <c r="AA2184" s="140"/>
      <c r="AB2184" s="46"/>
      <c r="AD2184" s="140"/>
      <c r="AE2184" s="180"/>
      <c r="AF2184" s="180"/>
      <c r="AG2184" s="180"/>
      <c r="AH2184" s="180"/>
      <c r="AI2184" s="140"/>
      <c r="AJ2184" s="46"/>
      <c r="AL2184" s="140"/>
      <c r="AM2184" s="180"/>
      <c r="AN2184" s="180"/>
      <c r="AO2184" s="180"/>
      <c r="AP2184" s="180"/>
      <c r="AQ2184" s="140"/>
      <c r="AR2184" s="46"/>
      <c r="AT2184" s="140"/>
      <c r="AU2184" s="180"/>
      <c r="AV2184" s="180"/>
      <c r="AW2184" s="180"/>
      <c r="AX2184" s="180"/>
      <c r="AY2184" s="140"/>
      <c r="AZ2184" s="46"/>
    </row>
    <row r="2185" spans="22:52" x14ac:dyDescent="0.25">
      <c r="V2185" s="140"/>
      <c r="W2185" s="180"/>
      <c r="X2185" s="180"/>
      <c r="Y2185" s="180"/>
      <c r="Z2185" s="180"/>
      <c r="AA2185" s="140"/>
      <c r="AB2185" s="46"/>
      <c r="AD2185" s="140"/>
      <c r="AE2185" s="180"/>
      <c r="AF2185" s="180"/>
      <c r="AG2185" s="180"/>
      <c r="AH2185" s="180"/>
      <c r="AI2185" s="140"/>
      <c r="AJ2185" s="46"/>
      <c r="AL2185" s="140"/>
      <c r="AM2185" s="180"/>
      <c r="AN2185" s="180"/>
      <c r="AO2185" s="180"/>
      <c r="AP2185" s="180"/>
      <c r="AQ2185" s="140"/>
      <c r="AR2185" s="46"/>
      <c r="AT2185" s="140"/>
      <c r="AU2185" s="180"/>
      <c r="AV2185" s="180"/>
      <c r="AW2185" s="180"/>
      <c r="AX2185" s="180"/>
      <c r="AY2185" s="140"/>
      <c r="AZ2185" s="46"/>
    </row>
    <row r="2186" spans="22:52" x14ac:dyDescent="0.25">
      <c r="V2186" s="140"/>
      <c r="W2186" s="180"/>
      <c r="X2186" s="180"/>
      <c r="Y2186" s="180"/>
      <c r="Z2186" s="180"/>
      <c r="AA2186" s="140"/>
      <c r="AB2186" s="46"/>
      <c r="AD2186" s="140"/>
      <c r="AE2186" s="180"/>
      <c r="AF2186" s="180"/>
      <c r="AG2186" s="180"/>
      <c r="AH2186" s="180"/>
      <c r="AI2186" s="140"/>
      <c r="AJ2186" s="46"/>
      <c r="AL2186" s="140"/>
      <c r="AM2186" s="180"/>
      <c r="AN2186" s="180"/>
      <c r="AO2186" s="180"/>
      <c r="AP2186" s="180"/>
      <c r="AQ2186" s="140"/>
      <c r="AR2186" s="46"/>
      <c r="AT2186" s="140"/>
      <c r="AU2186" s="180"/>
      <c r="AV2186" s="180"/>
      <c r="AW2186" s="180"/>
      <c r="AX2186" s="180"/>
      <c r="AY2186" s="140"/>
      <c r="AZ2186" s="46"/>
    </row>
    <row r="2187" spans="22:52" x14ac:dyDescent="0.25">
      <c r="V2187" s="140"/>
      <c r="W2187" s="180"/>
      <c r="X2187" s="180"/>
      <c r="Y2187" s="180"/>
      <c r="Z2187" s="180"/>
      <c r="AA2187" s="140"/>
      <c r="AB2187" s="46"/>
      <c r="AD2187" s="140"/>
      <c r="AE2187" s="180"/>
      <c r="AF2187" s="180"/>
      <c r="AG2187" s="180"/>
      <c r="AH2187" s="180"/>
      <c r="AI2187" s="140"/>
      <c r="AJ2187" s="46"/>
      <c r="AL2187" s="140"/>
      <c r="AM2187" s="180"/>
      <c r="AN2187" s="180"/>
      <c r="AO2187" s="180"/>
      <c r="AP2187" s="180"/>
      <c r="AQ2187" s="140"/>
      <c r="AR2187" s="46"/>
      <c r="AT2187" s="140"/>
      <c r="AU2187" s="180"/>
      <c r="AV2187" s="180"/>
      <c r="AW2187" s="180"/>
      <c r="AX2187" s="180"/>
      <c r="AY2187" s="140"/>
      <c r="AZ2187" s="46"/>
    </row>
    <row r="2188" spans="22:52" x14ac:dyDescent="0.25">
      <c r="V2188" s="140"/>
      <c r="W2188" s="180"/>
      <c r="X2188" s="180"/>
      <c r="Y2188" s="180"/>
      <c r="Z2188" s="180"/>
      <c r="AA2188" s="140"/>
      <c r="AB2188" s="46"/>
      <c r="AD2188" s="140"/>
      <c r="AE2188" s="180"/>
      <c r="AF2188" s="180"/>
      <c r="AG2188" s="180"/>
      <c r="AH2188" s="180"/>
      <c r="AI2188" s="140"/>
      <c r="AJ2188" s="46"/>
      <c r="AL2188" s="140"/>
      <c r="AM2188" s="180"/>
      <c r="AN2188" s="180"/>
      <c r="AO2188" s="180"/>
      <c r="AP2188" s="180"/>
      <c r="AQ2188" s="140"/>
      <c r="AR2188" s="46"/>
      <c r="AT2188" s="140"/>
      <c r="AU2188" s="180"/>
      <c r="AV2188" s="180"/>
      <c r="AW2188" s="180"/>
      <c r="AX2188" s="180"/>
      <c r="AY2188" s="140"/>
      <c r="AZ2188" s="46"/>
    </row>
    <row r="2189" spans="22:52" x14ac:dyDescent="0.25">
      <c r="V2189" s="140"/>
      <c r="W2189" s="180"/>
      <c r="X2189" s="180"/>
      <c r="Y2189" s="180"/>
      <c r="Z2189" s="180"/>
      <c r="AA2189" s="140"/>
      <c r="AB2189" s="46"/>
      <c r="AD2189" s="140"/>
      <c r="AE2189" s="180"/>
      <c r="AF2189" s="180"/>
      <c r="AG2189" s="180"/>
      <c r="AH2189" s="180"/>
      <c r="AI2189" s="140"/>
      <c r="AJ2189" s="46"/>
      <c r="AL2189" s="140"/>
      <c r="AM2189" s="180"/>
      <c r="AN2189" s="180"/>
      <c r="AO2189" s="180"/>
      <c r="AP2189" s="180"/>
      <c r="AQ2189" s="140"/>
      <c r="AR2189" s="46"/>
      <c r="AT2189" s="140"/>
      <c r="AU2189" s="180"/>
      <c r="AV2189" s="180"/>
      <c r="AW2189" s="180"/>
      <c r="AX2189" s="180"/>
      <c r="AY2189" s="140"/>
      <c r="AZ2189" s="46"/>
    </row>
    <row r="2190" spans="22:52" x14ac:dyDescent="0.25">
      <c r="V2190" s="140"/>
      <c r="W2190" s="180"/>
      <c r="X2190" s="180"/>
      <c r="Y2190" s="180"/>
      <c r="Z2190" s="180"/>
      <c r="AA2190" s="140"/>
      <c r="AB2190" s="46"/>
      <c r="AD2190" s="140"/>
      <c r="AE2190" s="180"/>
      <c r="AF2190" s="180"/>
      <c r="AG2190" s="180"/>
      <c r="AH2190" s="180"/>
      <c r="AI2190" s="140"/>
      <c r="AJ2190" s="46"/>
      <c r="AL2190" s="140"/>
      <c r="AM2190" s="180"/>
      <c r="AN2190" s="180"/>
      <c r="AO2190" s="180"/>
      <c r="AP2190" s="180"/>
      <c r="AQ2190" s="140"/>
      <c r="AR2190" s="46"/>
      <c r="AT2190" s="140"/>
      <c r="AU2190" s="180"/>
      <c r="AV2190" s="180"/>
      <c r="AW2190" s="180"/>
      <c r="AX2190" s="180"/>
      <c r="AY2190" s="140"/>
      <c r="AZ2190" s="46"/>
    </row>
    <row r="2191" spans="22:52" x14ac:dyDescent="0.25">
      <c r="V2191" s="140"/>
      <c r="W2191" s="180"/>
      <c r="X2191" s="180"/>
      <c r="Y2191" s="180"/>
      <c r="Z2191" s="180"/>
      <c r="AA2191" s="140"/>
      <c r="AB2191" s="46"/>
      <c r="AD2191" s="140"/>
      <c r="AE2191" s="180"/>
      <c r="AF2191" s="180"/>
      <c r="AG2191" s="180"/>
      <c r="AH2191" s="180"/>
      <c r="AI2191" s="140"/>
      <c r="AJ2191" s="46"/>
      <c r="AL2191" s="140"/>
      <c r="AM2191" s="180"/>
      <c r="AN2191" s="180"/>
      <c r="AO2191" s="180"/>
      <c r="AP2191" s="180"/>
      <c r="AQ2191" s="140"/>
      <c r="AR2191" s="46"/>
      <c r="AT2191" s="140"/>
      <c r="AU2191" s="180"/>
      <c r="AV2191" s="180"/>
      <c r="AW2191" s="180"/>
      <c r="AX2191" s="180"/>
      <c r="AY2191" s="140"/>
      <c r="AZ2191" s="46"/>
    </row>
    <row r="2192" spans="22:52" x14ac:dyDescent="0.25">
      <c r="V2192" s="140"/>
      <c r="W2192" s="180"/>
      <c r="X2192" s="180"/>
      <c r="Y2192" s="180"/>
      <c r="Z2192" s="180"/>
      <c r="AA2192" s="140"/>
      <c r="AB2192" s="46"/>
      <c r="AD2192" s="140"/>
      <c r="AE2192" s="180"/>
      <c r="AF2192" s="180"/>
      <c r="AG2192" s="180"/>
      <c r="AH2192" s="180"/>
      <c r="AI2192" s="140"/>
      <c r="AJ2192" s="46"/>
      <c r="AL2192" s="140"/>
      <c r="AM2192" s="180"/>
      <c r="AN2192" s="180"/>
      <c r="AO2192" s="180"/>
      <c r="AP2192" s="180"/>
      <c r="AQ2192" s="140"/>
      <c r="AR2192" s="46"/>
      <c r="AT2192" s="140"/>
      <c r="AU2192" s="180"/>
      <c r="AV2192" s="180"/>
      <c r="AW2192" s="180"/>
      <c r="AX2192" s="180"/>
      <c r="AY2192" s="140"/>
      <c r="AZ2192" s="46"/>
    </row>
    <row r="2193" spans="22:52" x14ac:dyDescent="0.25">
      <c r="V2193" s="140"/>
      <c r="W2193" s="180"/>
      <c r="X2193" s="180"/>
      <c r="Y2193" s="180"/>
      <c r="Z2193" s="180"/>
      <c r="AA2193" s="140"/>
      <c r="AB2193" s="46"/>
      <c r="AD2193" s="140"/>
      <c r="AE2193" s="180"/>
      <c r="AF2193" s="180"/>
      <c r="AG2193" s="180"/>
      <c r="AH2193" s="180"/>
      <c r="AI2193" s="140"/>
      <c r="AJ2193" s="46"/>
      <c r="AL2193" s="140"/>
      <c r="AM2193" s="180"/>
      <c r="AN2193" s="180"/>
      <c r="AO2193" s="180"/>
      <c r="AP2193" s="180"/>
      <c r="AQ2193" s="140"/>
      <c r="AR2193" s="46"/>
      <c r="AT2193" s="140"/>
      <c r="AU2193" s="180"/>
      <c r="AV2193" s="180"/>
      <c r="AW2193" s="180"/>
      <c r="AX2193" s="180"/>
      <c r="AY2193" s="140"/>
      <c r="AZ2193" s="46"/>
    </row>
    <row r="2194" spans="22:52" x14ac:dyDescent="0.25">
      <c r="V2194" s="140"/>
      <c r="W2194" s="180"/>
      <c r="X2194" s="180"/>
      <c r="Y2194" s="180"/>
      <c r="Z2194" s="180"/>
      <c r="AA2194" s="140"/>
      <c r="AB2194" s="46"/>
      <c r="AD2194" s="140"/>
      <c r="AE2194" s="180"/>
      <c r="AF2194" s="180"/>
      <c r="AG2194" s="180"/>
      <c r="AH2194" s="180"/>
      <c r="AI2194" s="140"/>
      <c r="AJ2194" s="46"/>
      <c r="AL2194" s="140"/>
      <c r="AM2194" s="180"/>
      <c r="AN2194" s="180"/>
      <c r="AO2194" s="180"/>
      <c r="AP2194" s="180"/>
      <c r="AQ2194" s="140"/>
      <c r="AR2194" s="46"/>
      <c r="AT2194" s="140"/>
      <c r="AU2194" s="180"/>
      <c r="AV2194" s="180"/>
      <c r="AW2194" s="180"/>
      <c r="AX2194" s="180"/>
      <c r="AY2194" s="140"/>
      <c r="AZ2194" s="46"/>
    </row>
    <row r="2195" spans="22:52" x14ac:dyDescent="0.25">
      <c r="V2195" s="140"/>
      <c r="W2195" s="180"/>
      <c r="X2195" s="180"/>
      <c r="Y2195" s="180"/>
      <c r="Z2195" s="180"/>
      <c r="AA2195" s="140"/>
      <c r="AB2195" s="46"/>
      <c r="AD2195" s="140"/>
      <c r="AE2195" s="180"/>
      <c r="AF2195" s="180"/>
      <c r="AG2195" s="180"/>
      <c r="AH2195" s="180"/>
      <c r="AI2195" s="140"/>
      <c r="AJ2195" s="46"/>
      <c r="AL2195" s="140"/>
      <c r="AM2195" s="180"/>
      <c r="AN2195" s="180"/>
      <c r="AO2195" s="180"/>
      <c r="AP2195" s="180"/>
      <c r="AQ2195" s="140"/>
      <c r="AR2195" s="46"/>
      <c r="AT2195" s="140"/>
      <c r="AU2195" s="180"/>
      <c r="AV2195" s="180"/>
      <c r="AW2195" s="180"/>
      <c r="AX2195" s="180"/>
      <c r="AY2195" s="140"/>
      <c r="AZ2195" s="46"/>
    </row>
    <row r="2196" spans="22:52" x14ac:dyDescent="0.25">
      <c r="V2196" s="140"/>
      <c r="W2196" s="180"/>
      <c r="X2196" s="180"/>
      <c r="Y2196" s="180"/>
      <c r="Z2196" s="180"/>
      <c r="AA2196" s="140"/>
      <c r="AB2196" s="46"/>
      <c r="AD2196" s="140"/>
      <c r="AE2196" s="180"/>
      <c r="AF2196" s="180"/>
      <c r="AG2196" s="180"/>
      <c r="AH2196" s="180"/>
      <c r="AI2196" s="140"/>
      <c r="AJ2196" s="46"/>
      <c r="AL2196" s="140"/>
      <c r="AM2196" s="180"/>
      <c r="AN2196" s="180"/>
      <c r="AO2196" s="180"/>
      <c r="AP2196" s="180"/>
      <c r="AQ2196" s="140"/>
      <c r="AR2196" s="46"/>
      <c r="AT2196" s="140"/>
      <c r="AU2196" s="180"/>
      <c r="AV2196" s="180"/>
      <c r="AW2196" s="180"/>
      <c r="AX2196" s="180"/>
      <c r="AY2196" s="140"/>
      <c r="AZ2196" s="46"/>
    </row>
    <row r="2197" spans="22:52" x14ac:dyDescent="0.25">
      <c r="V2197" s="140"/>
      <c r="W2197" s="180"/>
      <c r="X2197" s="180"/>
      <c r="Y2197" s="180"/>
      <c r="Z2197" s="180"/>
      <c r="AA2197" s="140"/>
      <c r="AB2197" s="46"/>
      <c r="AD2197" s="140"/>
      <c r="AE2197" s="180"/>
      <c r="AF2197" s="180"/>
      <c r="AG2197" s="180"/>
      <c r="AH2197" s="180"/>
      <c r="AI2197" s="140"/>
      <c r="AJ2197" s="46"/>
      <c r="AL2197" s="140"/>
      <c r="AM2197" s="180"/>
      <c r="AN2197" s="180"/>
      <c r="AO2197" s="180"/>
      <c r="AP2197" s="180"/>
      <c r="AQ2197" s="140"/>
      <c r="AR2197" s="46"/>
      <c r="AT2197" s="140"/>
      <c r="AU2197" s="180"/>
      <c r="AV2197" s="180"/>
      <c r="AW2197" s="180"/>
      <c r="AX2197" s="180"/>
      <c r="AY2197" s="140"/>
      <c r="AZ2197" s="46"/>
    </row>
    <row r="2198" spans="22:52" x14ac:dyDescent="0.25">
      <c r="V2198" s="140"/>
      <c r="W2198" s="180"/>
      <c r="X2198" s="180"/>
      <c r="Y2198" s="180"/>
      <c r="Z2198" s="180"/>
      <c r="AA2198" s="140"/>
      <c r="AB2198" s="46"/>
      <c r="AD2198" s="140"/>
      <c r="AE2198" s="180"/>
      <c r="AF2198" s="180"/>
      <c r="AG2198" s="180"/>
      <c r="AH2198" s="180"/>
      <c r="AI2198" s="140"/>
      <c r="AJ2198" s="46"/>
      <c r="AL2198" s="140"/>
      <c r="AM2198" s="180"/>
      <c r="AN2198" s="180"/>
      <c r="AO2198" s="180"/>
      <c r="AP2198" s="180"/>
      <c r="AQ2198" s="140"/>
      <c r="AR2198" s="46"/>
      <c r="AT2198" s="140"/>
      <c r="AU2198" s="180"/>
      <c r="AV2198" s="180"/>
      <c r="AW2198" s="180"/>
      <c r="AX2198" s="180"/>
      <c r="AY2198" s="140"/>
      <c r="AZ2198" s="46"/>
    </row>
    <row r="2199" spans="22:52" x14ac:dyDescent="0.25">
      <c r="V2199" s="140"/>
      <c r="W2199" s="180"/>
      <c r="X2199" s="180"/>
      <c r="Y2199" s="180"/>
      <c r="Z2199" s="180"/>
      <c r="AA2199" s="140"/>
      <c r="AB2199" s="46"/>
      <c r="AD2199" s="140"/>
      <c r="AE2199" s="180"/>
      <c r="AF2199" s="180"/>
      <c r="AG2199" s="180"/>
      <c r="AH2199" s="180"/>
      <c r="AI2199" s="140"/>
      <c r="AJ2199" s="46"/>
      <c r="AL2199" s="140"/>
      <c r="AM2199" s="180"/>
      <c r="AN2199" s="180"/>
      <c r="AO2199" s="180"/>
      <c r="AP2199" s="180"/>
      <c r="AQ2199" s="140"/>
      <c r="AR2199" s="46"/>
      <c r="AT2199" s="140"/>
      <c r="AU2199" s="180"/>
      <c r="AV2199" s="180"/>
      <c r="AW2199" s="180"/>
      <c r="AX2199" s="180"/>
      <c r="AY2199" s="140"/>
      <c r="AZ2199" s="46"/>
    </row>
    <row r="2200" spans="22:52" x14ac:dyDescent="0.25">
      <c r="V2200" s="140"/>
      <c r="W2200" s="180"/>
      <c r="X2200" s="180"/>
      <c r="Y2200" s="180"/>
      <c r="Z2200" s="180"/>
      <c r="AA2200" s="140"/>
      <c r="AB2200" s="46"/>
      <c r="AD2200" s="140"/>
      <c r="AE2200" s="180"/>
      <c r="AF2200" s="180"/>
      <c r="AG2200" s="180"/>
      <c r="AH2200" s="180"/>
      <c r="AI2200" s="140"/>
      <c r="AJ2200" s="46"/>
      <c r="AL2200" s="140"/>
      <c r="AM2200" s="180"/>
      <c r="AN2200" s="180"/>
      <c r="AO2200" s="180"/>
      <c r="AP2200" s="180"/>
      <c r="AQ2200" s="140"/>
      <c r="AR2200" s="46"/>
      <c r="AT2200" s="140"/>
      <c r="AU2200" s="180"/>
      <c r="AV2200" s="180"/>
      <c r="AW2200" s="180"/>
      <c r="AX2200" s="180"/>
      <c r="AY2200" s="140"/>
      <c r="AZ2200" s="46"/>
    </row>
    <row r="2201" spans="22:52" x14ac:dyDescent="0.25">
      <c r="V2201" s="140"/>
      <c r="W2201" s="180"/>
      <c r="X2201" s="180"/>
      <c r="Y2201" s="180"/>
      <c r="Z2201" s="180"/>
      <c r="AA2201" s="140"/>
      <c r="AB2201" s="46"/>
      <c r="AD2201" s="140"/>
      <c r="AE2201" s="180"/>
      <c r="AF2201" s="180"/>
      <c r="AG2201" s="180"/>
      <c r="AH2201" s="180"/>
      <c r="AI2201" s="140"/>
      <c r="AJ2201" s="46"/>
      <c r="AL2201" s="140"/>
      <c r="AM2201" s="180"/>
      <c r="AN2201" s="180"/>
      <c r="AO2201" s="180"/>
      <c r="AP2201" s="180"/>
      <c r="AQ2201" s="140"/>
      <c r="AR2201" s="46"/>
      <c r="AT2201" s="140"/>
      <c r="AU2201" s="180"/>
      <c r="AV2201" s="180"/>
      <c r="AW2201" s="180"/>
      <c r="AX2201" s="180"/>
      <c r="AY2201" s="140"/>
      <c r="AZ2201" s="46"/>
    </row>
    <row r="2202" spans="22:52" x14ac:dyDescent="0.25">
      <c r="V2202" s="140"/>
      <c r="W2202" s="180"/>
      <c r="X2202" s="180"/>
      <c r="Y2202" s="180"/>
      <c r="Z2202" s="180"/>
      <c r="AA2202" s="140"/>
      <c r="AB2202" s="46"/>
      <c r="AD2202" s="140"/>
      <c r="AE2202" s="180"/>
      <c r="AF2202" s="180"/>
      <c r="AG2202" s="180"/>
      <c r="AH2202" s="180"/>
      <c r="AI2202" s="140"/>
      <c r="AJ2202" s="46"/>
      <c r="AL2202" s="140"/>
      <c r="AM2202" s="180"/>
      <c r="AN2202" s="180"/>
      <c r="AO2202" s="180"/>
      <c r="AP2202" s="180"/>
      <c r="AQ2202" s="140"/>
      <c r="AR2202" s="46"/>
      <c r="AT2202" s="140"/>
      <c r="AU2202" s="180"/>
      <c r="AV2202" s="180"/>
      <c r="AW2202" s="180"/>
      <c r="AX2202" s="180"/>
      <c r="AY2202" s="140"/>
      <c r="AZ2202" s="46"/>
    </row>
    <row r="2203" spans="22:52" x14ac:dyDescent="0.25">
      <c r="V2203" s="140"/>
      <c r="W2203" s="180"/>
      <c r="X2203" s="180"/>
      <c r="Y2203" s="180"/>
      <c r="Z2203" s="180"/>
      <c r="AA2203" s="140"/>
      <c r="AB2203" s="46"/>
      <c r="AD2203" s="140"/>
      <c r="AE2203" s="180"/>
      <c r="AF2203" s="180"/>
      <c r="AG2203" s="180"/>
      <c r="AH2203" s="180"/>
      <c r="AI2203" s="140"/>
      <c r="AJ2203" s="46"/>
      <c r="AL2203" s="140"/>
      <c r="AM2203" s="180"/>
      <c r="AN2203" s="180"/>
      <c r="AO2203" s="180"/>
      <c r="AP2203" s="180"/>
      <c r="AQ2203" s="140"/>
      <c r="AR2203" s="46"/>
      <c r="AT2203" s="140"/>
      <c r="AU2203" s="180"/>
      <c r="AV2203" s="180"/>
      <c r="AW2203" s="180"/>
      <c r="AX2203" s="180"/>
      <c r="AY2203" s="140"/>
      <c r="AZ2203" s="46"/>
    </row>
    <row r="2204" spans="22:52" x14ac:dyDescent="0.25">
      <c r="V2204" s="140"/>
      <c r="W2204" s="180"/>
      <c r="X2204" s="180"/>
      <c r="Y2204" s="180"/>
      <c r="Z2204" s="180"/>
      <c r="AA2204" s="140"/>
      <c r="AB2204" s="46"/>
      <c r="AD2204" s="140"/>
      <c r="AE2204" s="180"/>
      <c r="AF2204" s="180"/>
      <c r="AG2204" s="180"/>
      <c r="AH2204" s="180"/>
      <c r="AI2204" s="140"/>
      <c r="AJ2204" s="46"/>
      <c r="AL2204" s="140"/>
      <c r="AM2204" s="180"/>
      <c r="AN2204" s="180"/>
      <c r="AO2204" s="180"/>
      <c r="AP2204" s="180"/>
      <c r="AQ2204" s="140"/>
      <c r="AR2204" s="46"/>
      <c r="AT2204" s="140"/>
      <c r="AU2204" s="180"/>
      <c r="AV2204" s="180"/>
      <c r="AW2204" s="180"/>
      <c r="AX2204" s="180"/>
      <c r="AY2204" s="140"/>
      <c r="AZ2204" s="46"/>
    </row>
    <row r="2205" spans="22:52" x14ac:dyDescent="0.25">
      <c r="V2205" s="140"/>
      <c r="W2205" s="180"/>
      <c r="X2205" s="180"/>
      <c r="Y2205" s="180"/>
      <c r="Z2205" s="180"/>
      <c r="AA2205" s="140"/>
      <c r="AB2205" s="46"/>
      <c r="AD2205" s="140"/>
      <c r="AE2205" s="180"/>
      <c r="AF2205" s="180"/>
      <c r="AG2205" s="180"/>
      <c r="AH2205" s="180"/>
      <c r="AI2205" s="140"/>
      <c r="AJ2205" s="46"/>
      <c r="AL2205" s="140"/>
      <c r="AM2205" s="180"/>
      <c r="AN2205" s="180"/>
      <c r="AO2205" s="180"/>
      <c r="AP2205" s="180"/>
      <c r="AQ2205" s="140"/>
      <c r="AR2205" s="46"/>
      <c r="AT2205" s="140"/>
      <c r="AU2205" s="180"/>
      <c r="AV2205" s="180"/>
      <c r="AW2205" s="180"/>
      <c r="AX2205" s="180"/>
      <c r="AY2205" s="140"/>
      <c r="AZ2205" s="46"/>
    </row>
    <row r="2206" spans="22:52" x14ac:dyDescent="0.25">
      <c r="V2206" s="140"/>
      <c r="W2206" s="180"/>
      <c r="X2206" s="180"/>
      <c r="Y2206" s="180"/>
      <c r="Z2206" s="180"/>
      <c r="AA2206" s="140"/>
      <c r="AB2206" s="46"/>
      <c r="AD2206" s="140"/>
      <c r="AE2206" s="180"/>
      <c r="AF2206" s="180"/>
      <c r="AG2206" s="180"/>
      <c r="AH2206" s="180"/>
      <c r="AI2206" s="140"/>
      <c r="AJ2206" s="46"/>
      <c r="AL2206" s="140"/>
      <c r="AM2206" s="180"/>
      <c r="AN2206" s="180"/>
      <c r="AO2206" s="180"/>
      <c r="AP2206" s="180"/>
      <c r="AQ2206" s="140"/>
      <c r="AR2206" s="46"/>
      <c r="AT2206" s="140"/>
      <c r="AU2206" s="180"/>
      <c r="AV2206" s="180"/>
      <c r="AW2206" s="180"/>
      <c r="AX2206" s="180"/>
      <c r="AY2206" s="140"/>
      <c r="AZ2206" s="46"/>
    </row>
    <row r="2207" spans="22:52" x14ac:dyDescent="0.25">
      <c r="V2207" s="140"/>
      <c r="W2207" s="180"/>
      <c r="X2207" s="180"/>
      <c r="Y2207" s="180"/>
      <c r="Z2207" s="180"/>
      <c r="AA2207" s="140"/>
      <c r="AB2207" s="46"/>
      <c r="AD2207" s="140"/>
      <c r="AE2207" s="180"/>
      <c r="AF2207" s="180"/>
      <c r="AG2207" s="180"/>
      <c r="AH2207" s="180"/>
      <c r="AI2207" s="140"/>
      <c r="AJ2207" s="46"/>
      <c r="AL2207" s="140"/>
      <c r="AM2207" s="180"/>
      <c r="AN2207" s="180"/>
      <c r="AO2207" s="180"/>
      <c r="AP2207" s="180"/>
      <c r="AQ2207" s="140"/>
      <c r="AR2207" s="46"/>
      <c r="AT2207" s="140"/>
      <c r="AU2207" s="180"/>
      <c r="AV2207" s="180"/>
      <c r="AW2207" s="180"/>
      <c r="AX2207" s="180"/>
      <c r="AY2207" s="140"/>
      <c r="AZ2207" s="46"/>
    </row>
    <row r="2208" spans="22:52" x14ac:dyDescent="0.25">
      <c r="V2208" s="140"/>
      <c r="W2208" s="180"/>
      <c r="X2208" s="180"/>
      <c r="Y2208" s="180"/>
      <c r="Z2208" s="180"/>
      <c r="AA2208" s="140"/>
      <c r="AB2208" s="46"/>
      <c r="AD2208" s="140"/>
      <c r="AE2208" s="180"/>
      <c r="AF2208" s="180"/>
      <c r="AG2208" s="180"/>
      <c r="AH2208" s="180"/>
      <c r="AI2208" s="140"/>
      <c r="AJ2208" s="46"/>
      <c r="AL2208" s="140"/>
      <c r="AM2208" s="180"/>
      <c r="AN2208" s="180"/>
      <c r="AO2208" s="180"/>
      <c r="AP2208" s="180"/>
      <c r="AQ2208" s="140"/>
      <c r="AR2208" s="46"/>
      <c r="AT2208" s="140"/>
      <c r="AU2208" s="180"/>
      <c r="AV2208" s="180"/>
      <c r="AW2208" s="180"/>
      <c r="AX2208" s="180"/>
      <c r="AY2208" s="140"/>
      <c r="AZ2208" s="46"/>
    </row>
    <row r="2209" spans="22:52" x14ac:dyDescent="0.25">
      <c r="V2209" s="140"/>
      <c r="W2209" s="180"/>
      <c r="X2209" s="180"/>
      <c r="Y2209" s="180"/>
      <c r="Z2209" s="180"/>
      <c r="AA2209" s="140"/>
      <c r="AB2209" s="46"/>
      <c r="AD2209" s="140"/>
      <c r="AE2209" s="180"/>
      <c r="AF2209" s="180"/>
      <c r="AG2209" s="180"/>
      <c r="AH2209" s="180"/>
      <c r="AI2209" s="140"/>
      <c r="AJ2209" s="46"/>
      <c r="AL2209" s="140"/>
      <c r="AM2209" s="180"/>
      <c r="AN2209" s="180"/>
      <c r="AO2209" s="180"/>
      <c r="AP2209" s="180"/>
      <c r="AQ2209" s="140"/>
      <c r="AR2209" s="46"/>
      <c r="AT2209" s="140"/>
      <c r="AU2209" s="180"/>
      <c r="AV2209" s="180"/>
      <c r="AW2209" s="180"/>
      <c r="AX2209" s="180"/>
      <c r="AY2209" s="140"/>
      <c r="AZ2209" s="46"/>
    </row>
    <row r="2210" spans="22:52" x14ac:dyDescent="0.25">
      <c r="V2210" s="140"/>
      <c r="W2210" s="180"/>
      <c r="X2210" s="180"/>
      <c r="Y2210" s="180"/>
      <c r="Z2210" s="180"/>
      <c r="AA2210" s="140"/>
      <c r="AB2210" s="46"/>
      <c r="AD2210" s="140"/>
      <c r="AE2210" s="180"/>
      <c r="AF2210" s="180"/>
      <c r="AG2210" s="180"/>
      <c r="AH2210" s="180"/>
      <c r="AI2210" s="140"/>
      <c r="AJ2210" s="46"/>
      <c r="AL2210" s="140"/>
      <c r="AM2210" s="180"/>
      <c r="AN2210" s="180"/>
      <c r="AO2210" s="180"/>
      <c r="AP2210" s="180"/>
      <c r="AQ2210" s="140"/>
      <c r="AR2210" s="46"/>
      <c r="AT2210" s="140"/>
      <c r="AU2210" s="180"/>
      <c r="AV2210" s="180"/>
      <c r="AW2210" s="180"/>
      <c r="AX2210" s="180"/>
      <c r="AY2210" s="140"/>
      <c r="AZ2210" s="46"/>
    </row>
    <row r="2211" spans="22:52" x14ac:dyDescent="0.25">
      <c r="V2211" s="140"/>
      <c r="W2211" s="180"/>
      <c r="X2211" s="180"/>
      <c r="Y2211" s="180"/>
      <c r="Z2211" s="180"/>
      <c r="AA2211" s="140"/>
      <c r="AB2211" s="46"/>
      <c r="AD2211" s="140"/>
      <c r="AE2211" s="180"/>
      <c r="AF2211" s="180"/>
      <c r="AG2211" s="180"/>
      <c r="AH2211" s="180"/>
      <c r="AI2211" s="140"/>
      <c r="AJ2211" s="46"/>
      <c r="AL2211" s="140"/>
      <c r="AM2211" s="180"/>
      <c r="AN2211" s="180"/>
      <c r="AO2211" s="180"/>
      <c r="AP2211" s="180"/>
      <c r="AQ2211" s="140"/>
      <c r="AR2211" s="46"/>
      <c r="AT2211" s="140"/>
      <c r="AU2211" s="180"/>
      <c r="AV2211" s="180"/>
      <c r="AW2211" s="180"/>
      <c r="AX2211" s="180"/>
      <c r="AY2211" s="140"/>
      <c r="AZ2211" s="46"/>
    </row>
    <row r="2212" spans="22:52" x14ac:dyDescent="0.25">
      <c r="V2212" s="140"/>
      <c r="W2212" s="180"/>
      <c r="X2212" s="180"/>
      <c r="Y2212" s="180"/>
      <c r="Z2212" s="180"/>
      <c r="AA2212" s="140"/>
      <c r="AB2212" s="46"/>
      <c r="AD2212" s="140"/>
      <c r="AE2212" s="180"/>
      <c r="AF2212" s="180"/>
      <c r="AG2212" s="180"/>
      <c r="AH2212" s="180"/>
      <c r="AI2212" s="140"/>
      <c r="AJ2212" s="46"/>
      <c r="AL2212" s="140"/>
      <c r="AM2212" s="180"/>
      <c r="AN2212" s="180"/>
      <c r="AO2212" s="180"/>
      <c r="AP2212" s="180"/>
      <c r="AQ2212" s="140"/>
      <c r="AR2212" s="46"/>
      <c r="AT2212" s="140"/>
      <c r="AU2212" s="180"/>
      <c r="AV2212" s="180"/>
      <c r="AW2212" s="180"/>
      <c r="AX2212" s="180"/>
      <c r="AY2212" s="140"/>
      <c r="AZ2212" s="46"/>
    </row>
    <row r="2213" spans="22:52" x14ac:dyDescent="0.25">
      <c r="V2213" s="140"/>
      <c r="W2213" s="180"/>
      <c r="X2213" s="180"/>
      <c r="Y2213" s="180"/>
      <c r="Z2213" s="180"/>
      <c r="AA2213" s="140"/>
      <c r="AB2213" s="46"/>
      <c r="AD2213" s="140"/>
      <c r="AE2213" s="180"/>
      <c r="AF2213" s="180"/>
      <c r="AG2213" s="180"/>
      <c r="AH2213" s="180"/>
      <c r="AI2213" s="140"/>
      <c r="AJ2213" s="46"/>
      <c r="AL2213" s="140"/>
      <c r="AM2213" s="180"/>
      <c r="AN2213" s="180"/>
      <c r="AO2213" s="180"/>
      <c r="AP2213" s="180"/>
      <c r="AQ2213" s="140"/>
      <c r="AR2213" s="46"/>
      <c r="AT2213" s="140"/>
      <c r="AU2213" s="180"/>
      <c r="AV2213" s="180"/>
      <c r="AW2213" s="180"/>
      <c r="AX2213" s="180"/>
      <c r="AY2213" s="140"/>
      <c r="AZ2213" s="46"/>
    </row>
    <row r="2214" spans="22:52" x14ac:dyDescent="0.25">
      <c r="V2214" s="140"/>
      <c r="W2214" s="180"/>
      <c r="X2214" s="180"/>
      <c r="Y2214" s="180"/>
      <c r="Z2214" s="180"/>
      <c r="AA2214" s="140"/>
      <c r="AB2214" s="46"/>
      <c r="AD2214" s="140"/>
      <c r="AE2214" s="180"/>
      <c r="AF2214" s="180"/>
      <c r="AG2214" s="180"/>
      <c r="AH2214" s="180"/>
      <c r="AI2214" s="140"/>
      <c r="AJ2214" s="46"/>
      <c r="AL2214" s="140"/>
      <c r="AM2214" s="180"/>
      <c r="AN2214" s="180"/>
      <c r="AO2214" s="180"/>
      <c r="AP2214" s="180"/>
      <c r="AQ2214" s="140"/>
      <c r="AR2214" s="46"/>
      <c r="AT2214" s="140"/>
      <c r="AU2214" s="180"/>
      <c r="AV2214" s="180"/>
      <c r="AW2214" s="180"/>
      <c r="AX2214" s="180"/>
      <c r="AY2214" s="140"/>
      <c r="AZ2214" s="46"/>
    </row>
    <row r="2215" spans="22:52" x14ac:dyDescent="0.25">
      <c r="V2215" s="140"/>
      <c r="W2215" s="180"/>
      <c r="X2215" s="180"/>
      <c r="Y2215" s="180"/>
      <c r="Z2215" s="180"/>
      <c r="AA2215" s="140"/>
      <c r="AB2215" s="46"/>
      <c r="AD2215" s="140"/>
      <c r="AE2215" s="180"/>
      <c r="AF2215" s="180"/>
      <c r="AG2215" s="180"/>
      <c r="AH2215" s="180"/>
      <c r="AI2215" s="140"/>
      <c r="AJ2215" s="46"/>
      <c r="AL2215" s="140"/>
      <c r="AM2215" s="180"/>
      <c r="AN2215" s="180"/>
      <c r="AO2215" s="180"/>
      <c r="AP2215" s="180"/>
      <c r="AQ2215" s="140"/>
      <c r="AR2215" s="46"/>
      <c r="AT2215" s="140"/>
      <c r="AU2215" s="180"/>
      <c r="AV2215" s="180"/>
      <c r="AW2215" s="180"/>
      <c r="AX2215" s="180"/>
      <c r="AY2215" s="140"/>
      <c r="AZ2215" s="46"/>
    </row>
    <row r="2216" spans="22:52" x14ac:dyDescent="0.25">
      <c r="V2216" s="140"/>
      <c r="W2216" s="180"/>
      <c r="X2216" s="180"/>
      <c r="Y2216" s="180"/>
      <c r="Z2216" s="180"/>
      <c r="AA2216" s="140"/>
      <c r="AB2216" s="46"/>
      <c r="AD2216" s="140"/>
      <c r="AE2216" s="180"/>
      <c r="AF2216" s="180"/>
      <c r="AG2216" s="180"/>
      <c r="AH2216" s="180"/>
      <c r="AI2216" s="140"/>
      <c r="AJ2216" s="46"/>
      <c r="AL2216" s="140"/>
      <c r="AM2216" s="180"/>
      <c r="AN2216" s="180"/>
      <c r="AO2216" s="180"/>
      <c r="AP2216" s="180"/>
      <c r="AQ2216" s="140"/>
      <c r="AR2216" s="46"/>
      <c r="AT2216" s="140"/>
      <c r="AU2216" s="180"/>
      <c r="AV2216" s="180"/>
      <c r="AW2216" s="180"/>
      <c r="AX2216" s="180"/>
      <c r="AY2216" s="140"/>
      <c r="AZ2216" s="46"/>
    </row>
    <row r="2217" spans="22:52" x14ac:dyDescent="0.25">
      <c r="V2217" s="140"/>
      <c r="W2217" s="180"/>
      <c r="X2217" s="180"/>
      <c r="Y2217" s="180"/>
      <c r="Z2217" s="180"/>
      <c r="AA2217" s="140"/>
      <c r="AB2217" s="46"/>
      <c r="AD2217" s="140"/>
      <c r="AE2217" s="180"/>
      <c r="AF2217" s="180"/>
      <c r="AG2217" s="180"/>
      <c r="AH2217" s="180"/>
      <c r="AI2217" s="140"/>
      <c r="AJ2217" s="46"/>
      <c r="AL2217" s="140"/>
      <c r="AM2217" s="180"/>
      <c r="AN2217" s="180"/>
      <c r="AO2217" s="180"/>
      <c r="AP2217" s="180"/>
      <c r="AQ2217" s="140"/>
      <c r="AR2217" s="46"/>
      <c r="AT2217" s="140"/>
      <c r="AU2217" s="180"/>
      <c r="AV2217" s="180"/>
      <c r="AW2217" s="180"/>
      <c r="AX2217" s="180"/>
      <c r="AY2217" s="140"/>
      <c r="AZ2217" s="46"/>
    </row>
    <row r="2218" spans="22:52" x14ac:dyDescent="0.25">
      <c r="V2218" s="140"/>
      <c r="W2218" s="180"/>
      <c r="X2218" s="180"/>
      <c r="Y2218" s="180"/>
      <c r="Z2218" s="180"/>
      <c r="AA2218" s="140"/>
      <c r="AB2218" s="46"/>
      <c r="AD2218" s="140"/>
      <c r="AE2218" s="180"/>
      <c r="AF2218" s="180"/>
      <c r="AG2218" s="180"/>
      <c r="AH2218" s="180"/>
      <c r="AI2218" s="140"/>
      <c r="AJ2218" s="46"/>
      <c r="AL2218" s="140"/>
      <c r="AM2218" s="180"/>
      <c r="AN2218" s="180"/>
      <c r="AO2218" s="180"/>
      <c r="AP2218" s="180"/>
      <c r="AQ2218" s="140"/>
      <c r="AR2218" s="46"/>
      <c r="AT2218" s="140"/>
      <c r="AU2218" s="180"/>
      <c r="AV2218" s="180"/>
      <c r="AW2218" s="180"/>
      <c r="AX2218" s="180"/>
      <c r="AY2218" s="140"/>
      <c r="AZ2218" s="46"/>
    </row>
    <row r="2219" spans="22:52" x14ac:dyDescent="0.25">
      <c r="V2219" s="140"/>
      <c r="W2219" s="180"/>
      <c r="X2219" s="180"/>
      <c r="Y2219" s="180"/>
      <c r="Z2219" s="180"/>
      <c r="AA2219" s="140"/>
      <c r="AB2219" s="46"/>
      <c r="AD2219" s="140"/>
      <c r="AE2219" s="180"/>
      <c r="AF2219" s="180"/>
      <c r="AG2219" s="180"/>
      <c r="AH2219" s="180"/>
      <c r="AI2219" s="140"/>
      <c r="AJ2219" s="46"/>
      <c r="AL2219" s="140"/>
      <c r="AM2219" s="180"/>
      <c r="AN2219" s="180"/>
      <c r="AO2219" s="180"/>
      <c r="AP2219" s="180"/>
      <c r="AQ2219" s="140"/>
      <c r="AR2219" s="46"/>
      <c r="AT2219" s="140"/>
      <c r="AU2219" s="180"/>
      <c r="AV2219" s="180"/>
      <c r="AW2219" s="180"/>
      <c r="AX2219" s="180"/>
      <c r="AY2219" s="140"/>
      <c r="AZ2219" s="46"/>
    </row>
    <row r="2220" spans="22:52" x14ac:dyDescent="0.25">
      <c r="V2220" s="140"/>
      <c r="W2220" s="180"/>
      <c r="X2220" s="180"/>
      <c r="Y2220" s="180"/>
      <c r="Z2220" s="180"/>
      <c r="AA2220" s="140"/>
      <c r="AB2220" s="46"/>
      <c r="AD2220" s="140"/>
      <c r="AE2220" s="180"/>
      <c r="AF2220" s="180"/>
      <c r="AG2220" s="180"/>
      <c r="AH2220" s="180"/>
      <c r="AI2220" s="140"/>
      <c r="AJ2220" s="46"/>
      <c r="AL2220" s="140"/>
      <c r="AM2220" s="180"/>
      <c r="AN2220" s="180"/>
      <c r="AO2220" s="180"/>
      <c r="AP2220" s="180"/>
      <c r="AQ2220" s="140"/>
      <c r="AR2220" s="46"/>
      <c r="AT2220" s="140"/>
      <c r="AU2220" s="180"/>
      <c r="AV2220" s="180"/>
      <c r="AW2220" s="180"/>
      <c r="AX2220" s="180"/>
      <c r="AY2220" s="140"/>
      <c r="AZ2220" s="46"/>
    </row>
    <row r="2221" spans="22:52" x14ac:dyDescent="0.25">
      <c r="V2221" s="140"/>
      <c r="W2221" s="180"/>
      <c r="X2221" s="180"/>
      <c r="Y2221" s="180"/>
      <c r="Z2221" s="180"/>
      <c r="AA2221" s="140"/>
      <c r="AB2221" s="46"/>
      <c r="AD2221" s="140"/>
      <c r="AE2221" s="180"/>
      <c r="AF2221" s="180"/>
      <c r="AG2221" s="180"/>
      <c r="AH2221" s="180"/>
      <c r="AI2221" s="140"/>
      <c r="AJ2221" s="46"/>
      <c r="AL2221" s="140"/>
      <c r="AM2221" s="180"/>
      <c r="AN2221" s="180"/>
      <c r="AO2221" s="180"/>
      <c r="AP2221" s="180"/>
      <c r="AQ2221" s="140"/>
      <c r="AR2221" s="46"/>
      <c r="AT2221" s="140"/>
      <c r="AU2221" s="180"/>
      <c r="AV2221" s="180"/>
      <c r="AW2221" s="180"/>
      <c r="AX2221" s="180"/>
      <c r="AY2221" s="140"/>
      <c r="AZ2221" s="46"/>
    </row>
    <row r="2222" spans="22:52" x14ac:dyDescent="0.25">
      <c r="V2222" s="140"/>
      <c r="W2222" s="180"/>
      <c r="X2222" s="180"/>
      <c r="Y2222" s="180"/>
      <c r="Z2222" s="180"/>
      <c r="AA2222" s="140"/>
      <c r="AB2222" s="46"/>
      <c r="AD2222" s="140"/>
      <c r="AE2222" s="180"/>
      <c r="AF2222" s="180"/>
      <c r="AG2222" s="180"/>
      <c r="AH2222" s="180"/>
      <c r="AI2222" s="140"/>
      <c r="AJ2222" s="46"/>
      <c r="AL2222" s="140"/>
      <c r="AM2222" s="180"/>
      <c r="AN2222" s="180"/>
      <c r="AO2222" s="180"/>
      <c r="AP2222" s="180"/>
      <c r="AQ2222" s="140"/>
      <c r="AR2222" s="46"/>
      <c r="AT2222" s="140"/>
      <c r="AU2222" s="180"/>
      <c r="AV2222" s="180"/>
      <c r="AW2222" s="180"/>
      <c r="AX2222" s="180"/>
      <c r="AY2222" s="140"/>
      <c r="AZ2222" s="46"/>
    </row>
    <row r="2223" spans="22:52" x14ac:dyDescent="0.25">
      <c r="V2223" s="140"/>
      <c r="W2223" s="180"/>
      <c r="X2223" s="180"/>
      <c r="Y2223" s="180"/>
      <c r="Z2223" s="180"/>
      <c r="AA2223" s="140"/>
      <c r="AB2223" s="46"/>
      <c r="AD2223" s="140"/>
      <c r="AE2223" s="180"/>
      <c r="AF2223" s="180"/>
      <c r="AG2223" s="180"/>
      <c r="AH2223" s="180"/>
      <c r="AI2223" s="140"/>
      <c r="AJ2223" s="46"/>
      <c r="AL2223" s="140"/>
      <c r="AM2223" s="180"/>
      <c r="AN2223" s="180"/>
      <c r="AO2223" s="180"/>
      <c r="AP2223" s="180"/>
      <c r="AQ2223" s="140"/>
      <c r="AR2223" s="46"/>
      <c r="AT2223" s="140"/>
      <c r="AU2223" s="180"/>
      <c r="AV2223" s="180"/>
      <c r="AW2223" s="180"/>
      <c r="AX2223" s="180"/>
      <c r="AY2223" s="140"/>
      <c r="AZ2223" s="46"/>
    </row>
    <row r="2224" spans="22:52" x14ac:dyDescent="0.25">
      <c r="V2224" s="140"/>
      <c r="W2224" s="180"/>
      <c r="X2224" s="180"/>
      <c r="Y2224" s="180"/>
      <c r="Z2224" s="180"/>
      <c r="AA2224" s="140"/>
      <c r="AB2224" s="46"/>
      <c r="AD2224" s="140"/>
      <c r="AE2224" s="180"/>
      <c r="AF2224" s="180"/>
      <c r="AG2224" s="180"/>
      <c r="AH2224" s="180"/>
      <c r="AI2224" s="140"/>
      <c r="AJ2224" s="46"/>
      <c r="AL2224" s="140"/>
      <c r="AM2224" s="180"/>
      <c r="AN2224" s="180"/>
      <c r="AO2224" s="180"/>
      <c r="AP2224" s="180"/>
      <c r="AQ2224" s="140"/>
      <c r="AR2224" s="46"/>
      <c r="AT2224" s="140"/>
      <c r="AU2224" s="180"/>
      <c r="AV2224" s="180"/>
      <c r="AW2224" s="180"/>
      <c r="AX2224" s="180"/>
      <c r="AY2224" s="140"/>
      <c r="AZ2224" s="46"/>
    </row>
    <row r="2225" spans="22:52" x14ac:dyDescent="0.25">
      <c r="V2225" s="140"/>
      <c r="W2225" s="180"/>
      <c r="X2225" s="180"/>
      <c r="Y2225" s="180"/>
      <c r="Z2225" s="180"/>
      <c r="AA2225" s="140"/>
      <c r="AB2225" s="46"/>
      <c r="AD2225" s="140"/>
      <c r="AE2225" s="180"/>
      <c r="AF2225" s="180"/>
      <c r="AG2225" s="180"/>
      <c r="AH2225" s="180"/>
      <c r="AI2225" s="140"/>
      <c r="AJ2225" s="46"/>
      <c r="AL2225" s="140"/>
      <c r="AM2225" s="180"/>
      <c r="AN2225" s="180"/>
      <c r="AO2225" s="180"/>
      <c r="AP2225" s="180"/>
      <c r="AQ2225" s="140"/>
      <c r="AR2225" s="46"/>
      <c r="AT2225" s="140"/>
      <c r="AU2225" s="180"/>
      <c r="AV2225" s="180"/>
      <c r="AW2225" s="180"/>
      <c r="AX2225" s="180"/>
      <c r="AY2225" s="140"/>
      <c r="AZ2225" s="46"/>
    </row>
    <row r="2226" spans="22:52" x14ac:dyDescent="0.25">
      <c r="V2226" s="140"/>
      <c r="W2226" s="180"/>
      <c r="X2226" s="180"/>
      <c r="Y2226" s="180"/>
      <c r="Z2226" s="180"/>
      <c r="AA2226" s="140"/>
      <c r="AB2226" s="46"/>
      <c r="AD2226" s="140"/>
      <c r="AE2226" s="180"/>
      <c r="AF2226" s="180"/>
      <c r="AG2226" s="180"/>
      <c r="AH2226" s="180"/>
      <c r="AI2226" s="140"/>
      <c r="AJ2226" s="46"/>
      <c r="AL2226" s="140"/>
      <c r="AM2226" s="180"/>
      <c r="AN2226" s="180"/>
      <c r="AO2226" s="180"/>
      <c r="AP2226" s="180"/>
      <c r="AQ2226" s="140"/>
      <c r="AR2226" s="46"/>
      <c r="AT2226" s="140"/>
      <c r="AU2226" s="180"/>
      <c r="AV2226" s="180"/>
      <c r="AW2226" s="180"/>
      <c r="AX2226" s="180"/>
      <c r="AY2226" s="140"/>
      <c r="AZ2226" s="46"/>
    </row>
    <row r="2227" spans="22:52" x14ac:dyDescent="0.25">
      <c r="V2227" s="140"/>
      <c r="W2227" s="180"/>
      <c r="X2227" s="180"/>
      <c r="Y2227" s="180"/>
      <c r="Z2227" s="180"/>
      <c r="AA2227" s="140"/>
      <c r="AB2227" s="46"/>
      <c r="AD2227" s="140"/>
      <c r="AE2227" s="180"/>
      <c r="AF2227" s="180"/>
      <c r="AG2227" s="180"/>
      <c r="AH2227" s="180"/>
      <c r="AI2227" s="140"/>
      <c r="AJ2227" s="46"/>
      <c r="AL2227" s="140"/>
      <c r="AM2227" s="180"/>
      <c r="AN2227" s="180"/>
      <c r="AO2227" s="180"/>
      <c r="AP2227" s="180"/>
      <c r="AQ2227" s="140"/>
      <c r="AR2227" s="46"/>
      <c r="AT2227" s="140"/>
      <c r="AU2227" s="180"/>
      <c r="AV2227" s="180"/>
      <c r="AW2227" s="180"/>
      <c r="AX2227" s="180"/>
      <c r="AY2227" s="140"/>
      <c r="AZ2227" s="46"/>
    </row>
    <row r="2228" spans="22:52" x14ac:dyDescent="0.25">
      <c r="V2228" s="140"/>
      <c r="W2228" s="180"/>
      <c r="X2228" s="180"/>
      <c r="Y2228" s="180"/>
      <c r="Z2228" s="180"/>
      <c r="AA2228" s="140"/>
      <c r="AB2228" s="46"/>
      <c r="AD2228" s="140"/>
      <c r="AE2228" s="180"/>
      <c r="AF2228" s="180"/>
      <c r="AG2228" s="180"/>
      <c r="AH2228" s="180"/>
      <c r="AI2228" s="140"/>
      <c r="AJ2228" s="46"/>
      <c r="AL2228" s="140"/>
      <c r="AM2228" s="180"/>
      <c r="AN2228" s="180"/>
      <c r="AO2228" s="180"/>
      <c r="AP2228" s="180"/>
      <c r="AQ2228" s="140"/>
      <c r="AR2228" s="46"/>
      <c r="AT2228" s="140"/>
      <c r="AU2228" s="180"/>
      <c r="AV2228" s="180"/>
      <c r="AW2228" s="180"/>
      <c r="AX2228" s="180"/>
      <c r="AY2228" s="140"/>
      <c r="AZ2228" s="46"/>
    </row>
    <row r="2229" spans="22:52" x14ac:dyDescent="0.25">
      <c r="V2229" s="140"/>
      <c r="W2229" s="180"/>
      <c r="X2229" s="180"/>
      <c r="Y2229" s="180"/>
      <c r="Z2229" s="180"/>
      <c r="AA2229" s="140"/>
      <c r="AB2229" s="46"/>
      <c r="AD2229" s="140"/>
      <c r="AE2229" s="180"/>
      <c r="AF2229" s="180"/>
      <c r="AG2229" s="180"/>
      <c r="AH2229" s="180"/>
      <c r="AI2229" s="140"/>
      <c r="AJ2229" s="46"/>
      <c r="AL2229" s="140"/>
      <c r="AM2229" s="180"/>
      <c r="AN2229" s="180"/>
      <c r="AO2229" s="180"/>
      <c r="AP2229" s="180"/>
      <c r="AQ2229" s="140"/>
      <c r="AR2229" s="46"/>
      <c r="AT2229" s="140"/>
      <c r="AU2229" s="180"/>
      <c r="AV2229" s="180"/>
      <c r="AW2229" s="180"/>
      <c r="AX2229" s="180"/>
      <c r="AY2229" s="140"/>
      <c r="AZ2229" s="46"/>
    </row>
    <row r="2230" spans="22:52" x14ac:dyDescent="0.25">
      <c r="V2230" s="140"/>
      <c r="W2230" s="180"/>
      <c r="X2230" s="180"/>
      <c r="Y2230" s="180"/>
      <c r="Z2230" s="180"/>
      <c r="AA2230" s="140"/>
      <c r="AB2230" s="46"/>
      <c r="AD2230" s="140"/>
      <c r="AE2230" s="180"/>
      <c r="AF2230" s="180"/>
      <c r="AG2230" s="180"/>
      <c r="AH2230" s="180"/>
      <c r="AI2230" s="140"/>
      <c r="AJ2230" s="46"/>
      <c r="AL2230" s="140"/>
      <c r="AM2230" s="180"/>
      <c r="AN2230" s="180"/>
      <c r="AO2230" s="180"/>
      <c r="AP2230" s="180"/>
      <c r="AQ2230" s="140"/>
      <c r="AR2230" s="46"/>
      <c r="AT2230" s="140"/>
      <c r="AU2230" s="180"/>
      <c r="AV2230" s="180"/>
      <c r="AW2230" s="180"/>
      <c r="AX2230" s="180"/>
      <c r="AY2230" s="140"/>
      <c r="AZ2230" s="46"/>
    </row>
    <row r="2231" spans="22:52" x14ac:dyDescent="0.25">
      <c r="V2231" s="140"/>
      <c r="W2231" s="180"/>
      <c r="X2231" s="180"/>
      <c r="Y2231" s="180"/>
      <c r="Z2231" s="180"/>
      <c r="AA2231" s="140"/>
      <c r="AB2231" s="46"/>
      <c r="AD2231" s="140"/>
      <c r="AE2231" s="180"/>
      <c r="AF2231" s="180"/>
      <c r="AG2231" s="180"/>
      <c r="AH2231" s="180"/>
      <c r="AI2231" s="140"/>
      <c r="AJ2231" s="46"/>
      <c r="AL2231" s="140"/>
      <c r="AM2231" s="180"/>
      <c r="AN2231" s="180"/>
      <c r="AO2231" s="180"/>
      <c r="AP2231" s="180"/>
      <c r="AQ2231" s="140"/>
      <c r="AR2231" s="46"/>
      <c r="AT2231" s="140"/>
      <c r="AU2231" s="180"/>
      <c r="AV2231" s="180"/>
      <c r="AW2231" s="180"/>
      <c r="AX2231" s="180"/>
      <c r="AY2231" s="140"/>
      <c r="AZ2231" s="46"/>
    </row>
    <row r="2232" spans="22:52" x14ac:dyDescent="0.25">
      <c r="V2232" s="140"/>
      <c r="W2232" s="180"/>
      <c r="X2232" s="180"/>
      <c r="Y2232" s="180"/>
      <c r="Z2232" s="180"/>
      <c r="AA2232" s="140"/>
      <c r="AB2232" s="46"/>
      <c r="AD2232" s="140"/>
      <c r="AE2232" s="180"/>
      <c r="AF2232" s="180"/>
      <c r="AG2232" s="180"/>
      <c r="AH2232" s="180"/>
      <c r="AI2232" s="140"/>
      <c r="AJ2232" s="46"/>
      <c r="AL2232" s="140"/>
      <c r="AM2232" s="180"/>
      <c r="AN2232" s="180"/>
      <c r="AO2232" s="180"/>
      <c r="AP2232" s="180"/>
      <c r="AQ2232" s="140"/>
      <c r="AR2232" s="46"/>
      <c r="AT2232" s="140"/>
      <c r="AU2232" s="180"/>
      <c r="AV2232" s="180"/>
      <c r="AW2232" s="180"/>
      <c r="AX2232" s="180"/>
      <c r="AY2232" s="140"/>
      <c r="AZ2232" s="46"/>
    </row>
    <row r="2233" spans="22:52" x14ac:dyDescent="0.25">
      <c r="V2233" s="140"/>
      <c r="W2233" s="180"/>
      <c r="X2233" s="180"/>
      <c r="Y2233" s="180"/>
      <c r="Z2233" s="180"/>
      <c r="AA2233" s="140"/>
      <c r="AB2233" s="46"/>
      <c r="AD2233" s="140"/>
      <c r="AE2233" s="180"/>
      <c r="AF2233" s="180"/>
      <c r="AG2233" s="180"/>
      <c r="AH2233" s="180"/>
      <c r="AI2233" s="140"/>
      <c r="AJ2233" s="46"/>
      <c r="AL2233" s="140"/>
      <c r="AM2233" s="180"/>
      <c r="AN2233" s="180"/>
      <c r="AO2233" s="180"/>
      <c r="AP2233" s="180"/>
      <c r="AQ2233" s="140"/>
      <c r="AR2233" s="46"/>
      <c r="AT2233" s="140"/>
      <c r="AU2233" s="180"/>
      <c r="AV2233" s="180"/>
      <c r="AW2233" s="180"/>
      <c r="AX2233" s="180"/>
      <c r="AY2233" s="140"/>
      <c r="AZ2233" s="46"/>
    </row>
    <row r="2234" spans="22:52" x14ac:dyDescent="0.25">
      <c r="V2234" s="140"/>
      <c r="W2234" s="180"/>
      <c r="X2234" s="180"/>
      <c r="Y2234" s="180"/>
      <c r="Z2234" s="180"/>
      <c r="AA2234" s="140"/>
      <c r="AB2234" s="46"/>
      <c r="AD2234" s="140"/>
      <c r="AE2234" s="180"/>
      <c r="AF2234" s="180"/>
      <c r="AG2234" s="180"/>
      <c r="AH2234" s="180"/>
      <c r="AI2234" s="140"/>
      <c r="AJ2234" s="46"/>
      <c r="AL2234" s="140"/>
      <c r="AM2234" s="180"/>
      <c r="AN2234" s="180"/>
      <c r="AO2234" s="180"/>
      <c r="AP2234" s="180"/>
      <c r="AQ2234" s="140"/>
      <c r="AR2234" s="46"/>
      <c r="AT2234" s="140"/>
      <c r="AU2234" s="180"/>
      <c r="AV2234" s="180"/>
      <c r="AW2234" s="180"/>
      <c r="AX2234" s="180"/>
      <c r="AY2234" s="140"/>
      <c r="AZ2234" s="46"/>
    </row>
    <row r="2235" spans="22:52" x14ac:dyDescent="0.25">
      <c r="V2235" s="140"/>
      <c r="W2235" s="180"/>
      <c r="X2235" s="180"/>
      <c r="Y2235" s="180"/>
      <c r="Z2235" s="180"/>
      <c r="AA2235" s="140"/>
      <c r="AB2235" s="46"/>
      <c r="AD2235" s="140"/>
      <c r="AE2235" s="180"/>
      <c r="AF2235" s="180"/>
      <c r="AG2235" s="180"/>
      <c r="AH2235" s="180"/>
      <c r="AI2235" s="140"/>
      <c r="AJ2235" s="46"/>
      <c r="AL2235" s="140"/>
      <c r="AM2235" s="180"/>
      <c r="AN2235" s="180"/>
      <c r="AO2235" s="180"/>
      <c r="AP2235" s="180"/>
      <c r="AQ2235" s="140"/>
      <c r="AR2235" s="46"/>
      <c r="AT2235" s="140"/>
      <c r="AU2235" s="180"/>
      <c r="AV2235" s="180"/>
      <c r="AW2235" s="180"/>
      <c r="AX2235" s="180"/>
      <c r="AY2235" s="140"/>
      <c r="AZ2235" s="46"/>
    </row>
    <row r="2236" spans="22:52" x14ac:dyDescent="0.25">
      <c r="V2236" s="140"/>
      <c r="W2236" s="180"/>
      <c r="X2236" s="180"/>
      <c r="Y2236" s="180"/>
      <c r="Z2236" s="180"/>
      <c r="AA2236" s="140"/>
      <c r="AB2236" s="46"/>
      <c r="AD2236" s="140"/>
      <c r="AE2236" s="180"/>
      <c r="AF2236" s="180"/>
      <c r="AG2236" s="180"/>
      <c r="AH2236" s="180"/>
      <c r="AI2236" s="140"/>
      <c r="AJ2236" s="46"/>
      <c r="AL2236" s="140"/>
      <c r="AM2236" s="180"/>
      <c r="AN2236" s="180"/>
      <c r="AO2236" s="180"/>
      <c r="AP2236" s="180"/>
      <c r="AQ2236" s="140"/>
      <c r="AR2236" s="46"/>
      <c r="AT2236" s="140"/>
      <c r="AU2236" s="180"/>
      <c r="AV2236" s="180"/>
      <c r="AW2236" s="180"/>
      <c r="AX2236" s="180"/>
      <c r="AY2236" s="140"/>
      <c r="AZ2236" s="46"/>
    </row>
    <row r="2237" spans="22:52" x14ac:dyDescent="0.25">
      <c r="V2237" s="140"/>
      <c r="W2237" s="180"/>
      <c r="X2237" s="180"/>
      <c r="Y2237" s="180"/>
      <c r="Z2237" s="180"/>
      <c r="AA2237" s="140"/>
      <c r="AB2237" s="46"/>
      <c r="AD2237" s="140"/>
      <c r="AE2237" s="180"/>
      <c r="AF2237" s="180"/>
      <c r="AG2237" s="180"/>
      <c r="AH2237" s="180"/>
      <c r="AI2237" s="140"/>
      <c r="AJ2237" s="46"/>
      <c r="AL2237" s="140"/>
      <c r="AM2237" s="180"/>
      <c r="AN2237" s="180"/>
      <c r="AO2237" s="180"/>
      <c r="AP2237" s="180"/>
      <c r="AQ2237" s="140"/>
      <c r="AR2237" s="46"/>
      <c r="AT2237" s="140"/>
      <c r="AU2237" s="180"/>
      <c r="AV2237" s="180"/>
      <c r="AW2237" s="180"/>
      <c r="AX2237" s="180"/>
      <c r="AY2237" s="140"/>
      <c r="AZ2237" s="46"/>
    </row>
    <row r="2238" spans="22:52" x14ac:dyDescent="0.25">
      <c r="V2238" s="140"/>
      <c r="W2238" s="180"/>
      <c r="X2238" s="180"/>
      <c r="Y2238" s="180"/>
      <c r="Z2238" s="180"/>
      <c r="AA2238" s="140"/>
      <c r="AB2238" s="46"/>
      <c r="AD2238" s="140"/>
      <c r="AE2238" s="180"/>
      <c r="AF2238" s="180"/>
      <c r="AG2238" s="180"/>
      <c r="AH2238" s="180"/>
      <c r="AI2238" s="140"/>
      <c r="AJ2238" s="46"/>
      <c r="AL2238" s="140"/>
      <c r="AM2238" s="180"/>
      <c r="AN2238" s="180"/>
      <c r="AO2238" s="180"/>
      <c r="AP2238" s="180"/>
      <c r="AQ2238" s="140"/>
      <c r="AR2238" s="46"/>
      <c r="AT2238" s="140"/>
      <c r="AU2238" s="180"/>
      <c r="AV2238" s="180"/>
      <c r="AW2238" s="180"/>
      <c r="AX2238" s="180"/>
      <c r="AY2238" s="140"/>
      <c r="AZ2238" s="46"/>
    </row>
    <row r="2239" spans="22:52" x14ac:dyDescent="0.25">
      <c r="V2239" s="140"/>
      <c r="W2239" s="180"/>
      <c r="X2239" s="180"/>
      <c r="Y2239" s="180"/>
      <c r="Z2239" s="180"/>
      <c r="AA2239" s="140"/>
      <c r="AB2239" s="46"/>
      <c r="AD2239" s="140"/>
      <c r="AE2239" s="180"/>
      <c r="AF2239" s="180"/>
      <c r="AG2239" s="180"/>
      <c r="AH2239" s="180"/>
      <c r="AI2239" s="140"/>
      <c r="AJ2239" s="46"/>
      <c r="AL2239" s="140"/>
      <c r="AM2239" s="180"/>
      <c r="AN2239" s="180"/>
      <c r="AO2239" s="180"/>
      <c r="AP2239" s="180"/>
      <c r="AQ2239" s="140"/>
      <c r="AR2239" s="46"/>
      <c r="AT2239" s="140"/>
      <c r="AU2239" s="180"/>
      <c r="AV2239" s="180"/>
      <c r="AW2239" s="180"/>
      <c r="AX2239" s="180"/>
      <c r="AY2239" s="140"/>
      <c r="AZ2239" s="46"/>
    </row>
    <row r="2240" spans="22:52" x14ac:dyDescent="0.25">
      <c r="V2240" s="140"/>
      <c r="W2240" s="180"/>
      <c r="X2240" s="180"/>
      <c r="Y2240" s="180"/>
      <c r="Z2240" s="180"/>
      <c r="AA2240" s="140"/>
      <c r="AB2240" s="46"/>
      <c r="AD2240" s="140"/>
      <c r="AE2240" s="180"/>
      <c r="AF2240" s="180"/>
      <c r="AG2240" s="180"/>
      <c r="AH2240" s="180"/>
      <c r="AI2240" s="140"/>
      <c r="AJ2240" s="46"/>
      <c r="AL2240" s="140"/>
      <c r="AM2240" s="180"/>
      <c r="AN2240" s="180"/>
      <c r="AO2240" s="180"/>
      <c r="AP2240" s="180"/>
      <c r="AQ2240" s="140"/>
      <c r="AR2240" s="46"/>
      <c r="AT2240" s="140"/>
      <c r="AU2240" s="180"/>
      <c r="AV2240" s="180"/>
      <c r="AW2240" s="180"/>
      <c r="AX2240" s="180"/>
      <c r="AY2240" s="140"/>
      <c r="AZ2240" s="46"/>
    </row>
    <row r="2241" spans="22:52" x14ac:dyDescent="0.25">
      <c r="V2241" s="140"/>
      <c r="W2241" s="180"/>
      <c r="X2241" s="180"/>
      <c r="Y2241" s="180"/>
      <c r="Z2241" s="180"/>
      <c r="AA2241" s="140"/>
      <c r="AB2241" s="46"/>
      <c r="AD2241" s="140"/>
      <c r="AE2241" s="180"/>
      <c r="AF2241" s="180"/>
      <c r="AG2241" s="180"/>
      <c r="AH2241" s="180"/>
      <c r="AI2241" s="140"/>
      <c r="AJ2241" s="46"/>
      <c r="AL2241" s="140"/>
      <c r="AM2241" s="180"/>
      <c r="AN2241" s="180"/>
      <c r="AO2241" s="180"/>
      <c r="AP2241" s="180"/>
      <c r="AQ2241" s="140"/>
      <c r="AR2241" s="46"/>
      <c r="AT2241" s="140"/>
      <c r="AU2241" s="180"/>
      <c r="AV2241" s="180"/>
      <c r="AW2241" s="180"/>
      <c r="AX2241" s="180"/>
      <c r="AY2241" s="140"/>
      <c r="AZ2241" s="46"/>
    </row>
    <row r="2242" spans="22:52" x14ac:dyDescent="0.25">
      <c r="V2242" s="140"/>
      <c r="W2242" s="180"/>
      <c r="X2242" s="180"/>
      <c r="Y2242" s="180"/>
      <c r="Z2242" s="180"/>
      <c r="AA2242" s="140"/>
      <c r="AB2242" s="46"/>
      <c r="AD2242" s="140"/>
      <c r="AE2242" s="180"/>
      <c r="AF2242" s="180"/>
      <c r="AG2242" s="180"/>
      <c r="AH2242" s="180"/>
      <c r="AI2242" s="140"/>
      <c r="AJ2242" s="46"/>
      <c r="AL2242" s="140"/>
      <c r="AM2242" s="180"/>
      <c r="AN2242" s="180"/>
      <c r="AO2242" s="180"/>
      <c r="AP2242" s="180"/>
      <c r="AQ2242" s="140"/>
      <c r="AR2242" s="46"/>
      <c r="AT2242" s="140"/>
      <c r="AU2242" s="180"/>
      <c r="AV2242" s="180"/>
      <c r="AW2242" s="180"/>
      <c r="AX2242" s="180"/>
      <c r="AY2242" s="140"/>
      <c r="AZ2242" s="46"/>
    </row>
    <row r="2243" spans="22:52" x14ac:dyDescent="0.25">
      <c r="V2243" s="140"/>
      <c r="W2243" s="180"/>
      <c r="X2243" s="180"/>
      <c r="Y2243" s="180"/>
      <c r="Z2243" s="180"/>
      <c r="AA2243" s="140"/>
      <c r="AB2243" s="46"/>
      <c r="AD2243" s="140"/>
      <c r="AE2243" s="180"/>
      <c r="AF2243" s="180"/>
      <c r="AG2243" s="180"/>
      <c r="AH2243" s="180"/>
      <c r="AI2243" s="140"/>
      <c r="AJ2243" s="46"/>
      <c r="AL2243" s="140"/>
      <c r="AM2243" s="180"/>
      <c r="AN2243" s="180"/>
      <c r="AO2243" s="180"/>
      <c r="AP2243" s="180"/>
      <c r="AQ2243" s="140"/>
      <c r="AR2243" s="46"/>
      <c r="AT2243" s="140"/>
      <c r="AU2243" s="180"/>
      <c r="AV2243" s="180"/>
      <c r="AW2243" s="180"/>
      <c r="AX2243" s="180"/>
      <c r="AY2243" s="140"/>
      <c r="AZ2243" s="46"/>
    </row>
    <row r="2244" spans="22:52" x14ac:dyDescent="0.25">
      <c r="V2244" s="140"/>
      <c r="W2244" s="180"/>
      <c r="X2244" s="180"/>
      <c r="Y2244" s="180"/>
      <c r="Z2244" s="180"/>
      <c r="AA2244" s="140"/>
      <c r="AB2244" s="46"/>
      <c r="AD2244" s="140"/>
      <c r="AE2244" s="180"/>
      <c r="AF2244" s="180"/>
      <c r="AG2244" s="180"/>
      <c r="AH2244" s="180"/>
      <c r="AI2244" s="140"/>
      <c r="AJ2244" s="46"/>
      <c r="AL2244" s="140"/>
      <c r="AM2244" s="180"/>
      <c r="AN2244" s="180"/>
      <c r="AO2244" s="180"/>
      <c r="AP2244" s="180"/>
      <c r="AQ2244" s="140"/>
      <c r="AR2244" s="46"/>
      <c r="AT2244" s="140"/>
      <c r="AU2244" s="180"/>
      <c r="AV2244" s="180"/>
      <c r="AW2244" s="180"/>
      <c r="AX2244" s="180"/>
      <c r="AY2244" s="140"/>
      <c r="AZ2244" s="46"/>
    </row>
    <row r="2245" spans="22:52" x14ac:dyDescent="0.25">
      <c r="V2245" s="140"/>
      <c r="W2245" s="180"/>
      <c r="X2245" s="180"/>
      <c r="Y2245" s="180"/>
      <c r="Z2245" s="180"/>
      <c r="AA2245" s="140"/>
      <c r="AB2245" s="46"/>
      <c r="AD2245" s="140"/>
      <c r="AE2245" s="180"/>
      <c r="AF2245" s="180"/>
      <c r="AG2245" s="180"/>
      <c r="AH2245" s="180"/>
      <c r="AI2245" s="140"/>
      <c r="AJ2245" s="46"/>
      <c r="AL2245" s="140"/>
      <c r="AM2245" s="180"/>
      <c r="AN2245" s="180"/>
      <c r="AO2245" s="180"/>
      <c r="AP2245" s="180"/>
      <c r="AQ2245" s="140"/>
      <c r="AR2245" s="46"/>
      <c r="AT2245" s="140"/>
      <c r="AU2245" s="180"/>
      <c r="AV2245" s="180"/>
      <c r="AW2245" s="180"/>
      <c r="AX2245" s="180"/>
      <c r="AY2245" s="140"/>
      <c r="AZ2245" s="46"/>
    </row>
    <row r="2246" spans="22:52" x14ac:dyDescent="0.25">
      <c r="V2246" s="140"/>
      <c r="W2246" s="180"/>
      <c r="X2246" s="180"/>
      <c r="Y2246" s="180"/>
      <c r="Z2246" s="180"/>
      <c r="AA2246" s="140"/>
      <c r="AB2246" s="46"/>
      <c r="AD2246" s="140"/>
      <c r="AE2246" s="180"/>
      <c r="AF2246" s="180"/>
      <c r="AG2246" s="180"/>
      <c r="AH2246" s="180"/>
      <c r="AI2246" s="140"/>
      <c r="AJ2246" s="46"/>
      <c r="AL2246" s="140"/>
      <c r="AM2246" s="180"/>
      <c r="AN2246" s="180"/>
      <c r="AO2246" s="180"/>
      <c r="AP2246" s="180"/>
      <c r="AQ2246" s="140"/>
      <c r="AR2246" s="46"/>
      <c r="AT2246" s="140"/>
      <c r="AU2246" s="180"/>
      <c r="AV2246" s="180"/>
      <c r="AW2246" s="180"/>
      <c r="AX2246" s="180"/>
      <c r="AY2246" s="140"/>
      <c r="AZ2246" s="46"/>
    </row>
    <row r="2247" spans="22:52" x14ac:dyDescent="0.25">
      <c r="V2247" s="140"/>
      <c r="W2247" s="180"/>
      <c r="X2247" s="180"/>
      <c r="Y2247" s="180"/>
      <c r="Z2247" s="180"/>
      <c r="AA2247" s="140"/>
      <c r="AB2247" s="46"/>
      <c r="AD2247" s="140"/>
      <c r="AE2247" s="180"/>
      <c r="AF2247" s="180"/>
      <c r="AG2247" s="180"/>
      <c r="AH2247" s="180"/>
      <c r="AI2247" s="140"/>
      <c r="AJ2247" s="46"/>
      <c r="AL2247" s="140"/>
      <c r="AM2247" s="180"/>
      <c r="AN2247" s="180"/>
      <c r="AO2247" s="180"/>
      <c r="AP2247" s="180"/>
      <c r="AQ2247" s="140"/>
      <c r="AR2247" s="46"/>
      <c r="AT2247" s="140"/>
      <c r="AU2247" s="180"/>
      <c r="AV2247" s="180"/>
      <c r="AW2247" s="180"/>
      <c r="AX2247" s="180"/>
      <c r="AY2247" s="140"/>
      <c r="AZ2247" s="46"/>
    </row>
    <row r="2248" spans="22:52" x14ac:dyDescent="0.25">
      <c r="V2248" s="140"/>
      <c r="W2248" s="180"/>
      <c r="X2248" s="180"/>
      <c r="Y2248" s="180"/>
      <c r="Z2248" s="180"/>
      <c r="AA2248" s="140"/>
      <c r="AB2248" s="46"/>
      <c r="AD2248" s="140"/>
      <c r="AE2248" s="180"/>
      <c r="AF2248" s="180"/>
      <c r="AG2248" s="180"/>
      <c r="AH2248" s="180"/>
      <c r="AI2248" s="140"/>
      <c r="AJ2248" s="46"/>
      <c r="AL2248" s="140"/>
      <c r="AM2248" s="180"/>
      <c r="AN2248" s="180"/>
      <c r="AO2248" s="180"/>
      <c r="AP2248" s="180"/>
      <c r="AQ2248" s="140"/>
      <c r="AR2248" s="46"/>
      <c r="AT2248" s="140"/>
      <c r="AU2248" s="180"/>
      <c r="AV2248" s="180"/>
      <c r="AW2248" s="180"/>
      <c r="AX2248" s="180"/>
      <c r="AY2248" s="140"/>
      <c r="AZ2248" s="46"/>
    </row>
    <row r="2249" spans="22:52" x14ac:dyDescent="0.25">
      <c r="V2249" s="140"/>
      <c r="W2249" s="180"/>
      <c r="X2249" s="180"/>
      <c r="Y2249" s="180"/>
      <c r="Z2249" s="180"/>
      <c r="AA2249" s="140"/>
      <c r="AB2249" s="46"/>
      <c r="AD2249" s="140"/>
      <c r="AE2249" s="180"/>
      <c r="AF2249" s="180"/>
      <c r="AG2249" s="180"/>
      <c r="AH2249" s="180"/>
      <c r="AI2249" s="140"/>
      <c r="AJ2249" s="46"/>
      <c r="AL2249" s="140"/>
      <c r="AM2249" s="180"/>
      <c r="AN2249" s="180"/>
      <c r="AO2249" s="180"/>
      <c r="AP2249" s="180"/>
      <c r="AQ2249" s="140"/>
      <c r="AR2249" s="46"/>
      <c r="AT2249" s="140"/>
      <c r="AU2249" s="180"/>
      <c r="AV2249" s="180"/>
      <c r="AW2249" s="180"/>
      <c r="AX2249" s="180"/>
      <c r="AY2249" s="140"/>
      <c r="AZ2249" s="46"/>
    </row>
    <row r="2250" spans="22:52" x14ac:dyDescent="0.25">
      <c r="V2250" s="140"/>
      <c r="W2250" s="180"/>
      <c r="X2250" s="180"/>
      <c r="Y2250" s="180"/>
      <c r="Z2250" s="180"/>
      <c r="AA2250" s="140"/>
      <c r="AB2250" s="46"/>
      <c r="AD2250" s="140"/>
      <c r="AE2250" s="180"/>
      <c r="AF2250" s="180"/>
      <c r="AG2250" s="180"/>
      <c r="AH2250" s="180"/>
      <c r="AI2250" s="140"/>
      <c r="AJ2250" s="46"/>
      <c r="AL2250" s="140"/>
      <c r="AM2250" s="180"/>
      <c r="AN2250" s="180"/>
      <c r="AO2250" s="180"/>
      <c r="AP2250" s="180"/>
      <c r="AQ2250" s="140"/>
      <c r="AR2250" s="46"/>
      <c r="AT2250" s="140"/>
      <c r="AU2250" s="180"/>
      <c r="AV2250" s="180"/>
      <c r="AW2250" s="180"/>
      <c r="AX2250" s="180"/>
      <c r="AY2250" s="140"/>
      <c r="AZ2250" s="46"/>
    </row>
    <row r="2251" spans="22:52" x14ac:dyDescent="0.25">
      <c r="V2251" s="140"/>
      <c r="W2251" s="180"/>
      <c r="X2251" s="180"/>
      <c r="Y2251" s="180"/>
      <c r="Z2251" s="180"/>
      <c r="AA2251" s="140"/>
      <c r="AB2251" s="46"/>
      <c r="AD2251" s="140"/>
      <c r="AE2251" s="180"/>
      <c r="AF2251" s="180"/>
      <c r="AG2251" s="180"/>
      <c r="AH2251" s="180"/>
      <c r="AI2251" s="140"/>
      <c r="AJ2251" s="46"/>
      <c r="AL2251" s="140"/>
      <c r="AM2251" s="180"/>
      <c r="AN2251" s="180"/>
      <c r="AO2251" s="180"/>
      <c r="AP2251" s="180"/>
      <c r="AQ2251" s="140"/>
      <c r="AR2251" s="46"/>
      <c r="AT2251" s="140"/>
      <c r="AU2251" s="180"/>
      <c r="AV2251" s="180"/>
      <c r="AW2251" s="180"/>
      <c r="AX2251" s="180"/>
      <c r="AY2251" s="140"/>
      <c r="AZ2251" s="46"/>
    </row>
    <row r="2252" spans="22:52" x14ac:dyDescent="0.25">
      <c r="V2252" s="140"/>
      <c r="W2252" s="180"/>
      <c r="X2252" s="180"/>
      <c r="Y2252" s="180"/>
      <c r="Z2252" s="180"/>
      <c r="AA2252" s="140"/>
      <c r="AB2252" s="46"/>
      <c r="AD2252" s="140"/>
      <c r="AE2252" s="180"/>
      <c r="AF2252" s="180"/>
      <c r="AG2252" s="180"/>
      <c r="AH2252" s="180"/>
      <c r="AI2252" s="140"/>
      <c r="AJ2252" s="46"/>
      <c r="AL2252" s="140"/>
      <c r="AM2252" s="180"/>
      <c r="AN2252" s="180"/>
      <c r="AO2252" s="180"/>
      <c r="AP2252" s="180"/>
      <c r="AQ2252" s="140"/>
      <c r="AR2252" s="46"/>
      <c r="AT2252" s="140"/>
      <c r="AU2252" s="180"/>
      <c r="AV2252" s="180"/>
      <c r="AW2252" s="180"/>
      <c r="AX2252" s="180"/>
      <c r="AY2252" s="140"/>
      <c r="AZ2252" s="46"/>
    </row>
    <row r="2253" spans="22:52" x14ac:dyDescent="0.25">
      <c r="V2253" s="140"/>
      <c r="W2253" s="180"/>
      <c r="X2253" s="180"/>
      <c r="Y2253" s="180"/>
      <c r="Z2253" s="180"/>
      <c r="AA2253" s="140"/>
      <c r="AB2253" s="46"/>
      <c r="AD2253" s="140"/>
      <c r="AE2253" s="180"/>
      <c r="AF2253" s="180"/>
      <c r="AG2253" s="180"/>
      <c r="AH2253" s="180"/>
      <c r="AI2253" s="140"/>
      <c r="AJ2253" s="46"/>
      <c r="AL2253" s="140"/>
      <c r="AM2253" s="180"/>
      <c r="AN2253" s="180"/>
      <c r="AO2253" s="180"/>
      <c r="AP2253" s="180"/>
      <c r="AQ2253" s="140"/>
      <c r="AR2253" s="46"/>
      <c r="AT2253" s="140"/>
      <c r="AU2253" s="180"/>
      <c r="AV2253" s="180"/>
      <c r="AW2253" s="180"/>
      <c r="AX2253" s="180"/>
      <c r="AY2253" s="140"/>
      <c r="AZ2253" s="46"/>
    </row>
    <row r="2254" spans="22:52" x14ac:dyDescent="0.25">
      <c r="V2254" s="140"/>
      <c r="W2254" s="180"/>
      <c r="X2254" s="180"/>
      <c r="Y2254" s="180"/>
      <c r="Z2254" s="180"/>
      <c r="AA2254" s="140"/>
      <c r="AB2254" s="46"/>
      <c r="AD2254" s="140"/>
      <c r="AE2254" s="180"/>
      <c r="AF2254" s="180"/>
      <c r="AG2254" s="180"/>
      <c r="AH2254" s="180"/>
      <c r="AI2254" s="140"/>
      <c r="AJ2254" s="46"/>
      <c r="AL2254" s="140"/>
      <c r="AM2254" s="180"/>
      <c r="AN2254" s="180"/>
      <c r="AO2254" s="180"/>
      <c r="AP2254" s="180"/>
      <c r="AQ2254" s="140"/>
      <c r="AR2254" s="46"/>
      <c r="AT2254" s="140"/>
      <c r="AU2254" s="180"/>
      <c r="AV2254" s="180"/>
      <c r="AW2254" s="180"/>
      <c r="AX2254" s="180"/>
      <c r="AY2254" s="140"/>
      <c r="AZ2254" s="46"/>
    </row>
    <row r="2255" spans="22:52" x14ac:dyDescent="0.25">
      <c r="V2255" s="140"/>
      <c r="W2255" s="180"/>
      <c r="X2255" s="180"/>
      <c r="Y2255" s="180"/>
      <c r="Z2255" s="180"/>
      <c r="AA2255" s="140"/>
      <c r="AB2255" s="46"/>
      <c r="AD2255" s="140"/>
      <c r="AE2255" s="180"/>
      <c r="AF2255" s="180"/>
      <c r="AG2255" s="180"/>
      <c r="AH2255" s="180"/>
      <c r="AI2255" s="140"/>
      <c r="AJ2255" s="46"/>
      <c r="AL2255" s="140"/>
      <c r="AM2255" s="180"/>
      <c r="AN2255" s="180"/>
      <c r="AO2255" s="180"/>
      <c r="AP2255" s="180"/>
      <c r="AQ2255" s="140"/>
      <c r="AR2255" s="46"/>
      <c r="AT2255" s="140"/>
      <c r="AU2255" s="180"/>
      <c r="AV2255" s="180"/>
      <c r="AW2255" s="180"/>
      <c r="AX2255" s="180"/>
      <c r="AY2255" s="140"/>
      <c r="AZ2255" s="46"/>
    </row>
    <row r="2256" spans="22:52" x14ac:dyDescent="0.25">
      <c r="V2256" s="140"/>
      <c r="W2256" s="180"/>
      <c r="X2256" s="180"/>
      <c r="Y2256" s="180"/>
      <c r="Z2256" s="180"/>
      <c r="AA2256" s="140"/>
      <c r="AB2256" s="46"/>
      <c r="AD2256" s="140"/>
      <c r="AE2256" s="180"/>
      <c r="AF2256" s="180"/>
      <c r="AG2256" s="180"/>
      <c r="AH2256" s="180"/>
      <c r="AI2256" s="140"/>
      <c r="AJ2256" s="46"/>
      <c r="AL2256" s="140"/>
      <c r="AM2256" s="180"/>
      <c r="AN2256" s="180"/>
      <c r="AO2256" s="180"/>
      <c r="AP2256" s="180"/>
      <c r="AQ2256" s="140"/>
      <c r="AR2256" s="46"/>
      <c r="AT2256" s="140"/>
      <c r="AU2256" s="180"/>
      <c r="AV2256" s="180"/>
      <c r="AW2256" s="180"/>
      <c r="AX2256" s="180"/>
      <c r="AY2256" s="140"/>
      <c r="AZ2256" s="46"/>
    </row>
    <row r="2257" spans="22:52" x14ac:dyDescent="0.25">
      <c r="V2257" s="140"/>
      <c r="W2257" s="180"/>
      <c r="X2257" s="180"/>
      <c r="Y2257" s="180"/>
      <c r="Z2257" s="180"/>
      <c r="AA2257" s="140"/>
      <c r="AB2257" s="46"/>
      <c r="AD2257" s="140"/>
      <c r="AE2257" s="180"/>
      <c r="AF2257" s="180"/>
      <c r="AG2257" s="180"/>
      <c r="AH2257" s="180"/>
      <c r="AI2257" s="140"/>
      <c r="AJ2257" s="46"/>
      <c r="AL2257" s="140"/>
      <c r="AM2257" s="180"/>
      <c r="AN2257" s="180"/>
      <c r="AO2257" s="180"/>
      <c r="AP2257" s="180"/>
      <c r="AQ2257" s="140"/>
      <c r="AR2257" s="46"/>
      <c r="AT2257" s="140"/>
      <c r="AU2257" s="180"/>
      <c r="AV2257" s="180"/>
      <c r="AW2257" s="180"/>
      <c r="AX2257" s="180"/>
      <c r="AY2257" s="140"/>
      <c r="AZ2257" s="46"/>
    </row>
    <row r="2258" spans="22:52" x14ac:dyDescent="0.25">
      <c r="V2258" s="140"/>
      <c r="W2258" s="180"/>
      <c r="X2258" s="180"/>
      <c r="Y2258" s="180"/>
      <c r="Z2258" s="180"/>
      <c r="AA2258" s="140"/>
      <c r="AB2258" s="46"/>
      <c r="AD2258" s="140"/>
      <c r="AE2258" s="180"/>
      <c r="AF2258" s="180"/>
      <c r="AG2258" s="180"/>
      <c r="AH2258" s="180"/>
      <c r="AI2258" s="140"/>
      <c r="AJ2258" s="46"/>
      <c r="AL2258" s="140"/>
      <c r="AM2258" s="180"/>
      <c r="AN2258" s="180"/>
      <c r="AO2258" s="180"/>
      <c r="AP2258" s="180"/>
      <c r="AQ2258" s="140"/>
      <c r="AR2258" s="46"/>
      <c r="AT2258" s="140"/>
      <c r="AU2258" s="180"/>
      <c r="AV2258" s="180"/>
      <c r="AW2258" s="180"/>
      <c r="AX2258" s="180"/>
      <c r="AY2258" s="140"/>
      <c r="AZ2258" s="46"/>
    </row>
    <row r="2259" spans="22:52" x14ac:dyDescent="0.25">
      <c r="V2259" s="140"/>
      <c r="W2259" s="180"/>
      <c r="X2259" s="180"/>
      <c r="Y2259" s="180"/>
      <c r="Z2259" s="180"/>
      <c r="AA2259" s="140"/>
      <c r="AB2259" s="46"/>
      <c r="AD2259" s="140"/>
      <c r="AE2259" s="180"/>
      <c r="AF2259" s="180"/>
      <c r="AG2259" s="180"/>
      <c r="AH2259" s="180"/>
      <c r="AI2259" s="140"/>
      <c r="AJ2259" s="46"/>
      <c r="AL2259" s="140"/>
      <c r="AM2259" s="180"/>
      <c r="AN2259" s="180"/>
      <c r="AO2259" s="180"/>
      <c r="AP2259" s="180"/>
      <c r="AQ2259" s="140"/>
      <c r="AR2259" s="46"/>
      <c r="AT2259" s="140"/>
      <c r="AU2259" s="180"/>
      <c r="AV2259" s="180"/>
      <c r="AW2259" s="180"/>
      <c r="AX2259" s="180"/>
      <c r="AY2259" s="140"/>
      <c r="AZ2259" s="46"/>
    </row>
    <row r="2260" spans="22:52" x14ac:dyDescent="0.25">
      <c r="V2260" s="140"/>
      <c r="W2260" s="180"/>
      <c r="X2260" s="180"/>
      <c r="Y2260" s="180"/>
      <c r="Z2260" s="180"/>
      <c r="AA2260" s="140"/>
      <c r="AB2260" s="46"/>
      <c r="AD2260" s="140"/>
      <c r="AE2260" s="180"/>
      <c r="AF2260" s="180"/>
      <c r="AG2260" s="180"/>
      <c r="AH2260" s="180"/>
      <c r="AI2260" s="140"/>
      <c r="AJ2260" s="46"/>
      <c r="AL2260" s="140"/>
      <c r="AM2260" s="180"/>
      <c r="AN2260" s="180"/>
      <c r="AO2260" s="180"/>
      <c r="AP2260" s="180"/>
      <c r="AQ2260" s="140"/>
      <c r="AR2260" s="46"/>
      <c r="AT2260" s="140"/>
      <c r="AU2260" s="180"/>
      <c r="AV2260" s="180"/>
      <c r="AW2260" s="180"/>
      <c r="AX2260" s="180"/>
      <c r="AY2260" s="140"/>
      <c r="AZ2260" s="46"/>
    </row>
    <row r="2261" spans="22:52" x14ac:dyDescent="0.25">
      <c r="V2261" s="140"/>
      <c r="W2261" s="180"/>
      <c r="X2261" s="180"/>
      <c r="Y2261" s="180"/>
      <c r="Z2261" s="180"/>
      <c r="AA2261" s="140"/>
      <c r="AB2261" s="46"/>
      <c r="AD2261" s="140"/>
      <c r="AE2261" s="180"/>
      <c r="AF2261" s="180"/>
      <c r="AG2261" s="180"/>
      <c r="AH2261" s="180"/>
      <c r="AI2261" s="140"/>
      <c r="AJ2261" s="46"/>
      <c r="AL2261" s="140"/>
      <c r="AM2261" s="180"/>
      <c r="AN2261" s="180"/>
      <c r="AO2261" s="180"/>
      <c r="AP2261" s="180"/>
      <c r="AQ2261" s="140"/>
      <c r="AR2261" s="46"/>
      <c r="AT2261" s="140"/>
      <c r="AU2261" s="180"/>
      <c r="AV2261" s="180"/>
      <c r="AW2261" s="180"/>
      <c r="AX2261" s="180"/>
      <c r="AY2261" s="140"/>
      <c r="AZ2261" s="46"/>
    </row>
    <row r="2262" spans="22:52" x14ac:dyDescent="0.25">
      <c r="V2262" s="140"/>
      <c r="W2262" s="180"/>
      <c r="X2262" s="180"/>
      <c r="Y2262" s="180"/>
      <c r="Z2262" s="180"/>
      <c r="AA2262" s="140"/>
      <c r="AB2262" s="46"/>
      <c r="AD2262" s="140"/>
      <c r="AE2262" s="180"/>
      <c r="AF2262" s="180"/>
      <c r="AG2262" s="180"/>
      <c r="AH2262" s="180"/>
      <c r="AI2262" s="140"/>
      <c r="AJ2262" s="46"/>
      <c r="AL2262" s="140"/>
      <c r="AM2262" s="180"/>
      <c r="AN2262" s="180"/>
      <c r="AO2262" s="180"/>
      <c r="AP2262" s="180"/>
      <c r="AQ2262" s="140"/>
      <c r="AR2262" s="46"/>
      <c r="AT2262" s="140"/>
      <c r="AU2262" s="180"/>
      <c r="AV2262" s="180"/>
      <c r="AW2262" s="180"/>
      <c r="AX2262" s="180"/>
      <c r="AY2262" s="140"/>
      <c r="AZ2262" s="46"/>
    </row>
    <row r="2263" spans="22:52" x14ac:dyDescent="0.25">
      <c r="V2263" s="140"/>
      <c r="W2263" s="180"/>
      <c r="X2263" s="180"/>
      <c r="Y2263" s="180"/>
      <c r="Z2263" s="180"/>
      <c r="AA2263" s="140"/>
      <c r="AB2263" s="46"/>
      <c r="AD2263" s="140"/>
      <c r="AE2263" s="180"/>
      <c r="AF2263" s="180"/>
      <c r="AG2263" s="180"/>
      <c r="AH2263" s="180"/>
      <c r="AI2263" s="140"/>
      <c r="AJ2263" s="46"/>
      <c r="AL2263" s="140"/>
      <c r="AM2263" s="180"/>
      <c r="AN2263" s="180"/>
      <c r="AO2263" s="180"/>
      <c r="AP2263" s="180"/>
      <c r="AQ2263" s="140"/>
      <c r="AR2263" s="46"/>
      <c r="AT2263" s="140"/>
      <c r="AU2263" s="180"/>
      <c r="AV2263" s="180"/>
      <c r="AW2263" s="180"/>
      <c r="AX2263" s="180"/>
      <c r="AY2263" s="140"/>
      <c r="AZ2263" s="46"/>
    </row>
    <row r="2264" spans="22:52" x14ac:dyDescent="0.25">
      <c r="V2264" s="140"/>
      <c r="W2264" s="180"/>
      <c r="X2264" s="180"/>
      <c r="Y2264" s="180"/>
      <c r="Z2264" s="180"/>
      <c r="AA2264" s="140"/>
      <c r="AB2264" s="46"/>
      <c r="AD2264" s="140"/>
      <c r="AE2264" s="180"/>
      <c r="AF2264" s="180"/>
      <c r="AG2264" s="180"/>
      <c r="AH2264" s="180"/>
      <c r="AI2264" s="140"/>
      <c r="AJ2264" s="46"/>
      <c r="AL2264" s="140"/>
      <c r="AM2264" s="180"/>
      <c r="AN2264" s="180"/>
      <c r="AO2264" s="180"/>
      <c r="AP2264" s="180"/>
      <c r="AQ2264" s="140"/>
      <c r="AR2264" s="46"/>
      <c r="AT2264" s="140"/>
      <c r="AU2264" s="180"/>
      <c r="AV2264" s="180"/>
      <c r="AW2264" s="180"/>
      <c r="AX2264" s="180"/>
      <c r="AY2264" s="140"/>
      <c r="AZ2264" s="46"/>
    </row>
    <row r="2265" spans="22:52" x14ac:dyDescent="0.25">
      <c r="V2265" s="140"/>
      <c r="W2265" s="180"/>
      <c r="X2265" s="180"/>
      <c r="Y2265" s="180"/>
      <c r="Z2265" s="180"/>
      <c r="AA2265" s="140"/>
      <c r="AB2265" s="46"/>
      <c r="AD2265" s="140"/>
      <c r="AE2265" s="180"/>
      <c r="AF2265" s="180"/>
      <c r="AG2265" s="180"/>
      <c r="AH2265" s="180"/>
      <c r="AI2265" s="140"/>
      <c r="AJ2265" s="46"/>
      <c r="AL2265" s="140"/>
      <c r="AM2265" s="180"/>
      <c r="AN2265" s="180"/>
      <c r="AO2265" s="180"/>
      <c r="AP2265" s="180"/>
      <c r="AQ2265" s="140"/>
      <c r="AR2265" s="46"/>
      <c r="AT2265" s="140"/>
      <c r="AU2265" s="180"/>
      <c r="AV2265" s="180"/>
      <c r="AW2265" s="180"/>
      <c r="AX2265" s="180"/>
      <c r="AY2265" s="140"/>
      <c r="AZ2265" s="46"/>
    </row>
    <row r="2266" spans="22:52" x14ac:dyDescent="0.25">
      <c r="V2266" s="140"/>
      <c r="W2266" s="180"/>
      <c r="X2266" s="180"/>
      <c r="Y2266" s="180"/>
      <c r="Z2266" s="180"/>
      <c r="AA2266" s="140"/>
      <c r="AB2266" s="46"/>
      <c r="AD2266" s="140"/>
      <c r="AE2266" s="180"/>
      <c r="AF2266" s="180"/>
      <c r="AG2266" s="180"/>
      <c r="AH2266" s="180"/>
      <c r="AI2266" s="140"/>
      <c r="AJ2266" s="46"/>
      <c r="AL2266" s="140"/>
      <c r="AM2266" s="180"/>
      <c r="AN2266" s="180"/>
      <c r="AO2266" s="180"/>
      <c r="AP2266" s="180"/>
      <c r="AQ2266" s="140"/>
      <c r="AR2266" s="46"/>
      <c r="AT2266" s="140"/>
      <c r="AU2266" s="180"/>
      <c r="AV2266" s="180"/>
      <c r="AW2266" s="180"/>
      <c r="AX2266" s="180"/>
      <c r="AY2266" s="140"/>
      <c r="AZ2266" s="46"/>
    </row>
    <row r="2267" spans="22:52" x14ac:dyDescent="0.25">
      <c r="V2267" s="140"/>
      <c r="W2267" s="180"/>
      <c r="X2267" s="180"/>
      <c r="Y2267" s="180"/>
      <c r="Z2267" s="180"/>
      <c r="AA2267" s="140"/>
      <c r="AB2267" s="46"/>
      <c r="AD2267" s="140"/>
      <c r="AE2267" s="180"/>
      <c r="AF2267" s="180"/>
      <c r="AG2267" s="180"/>
      <c r="AH2267" s="180"/>
      <c r="AI2267" s="140"/>
      <c r="AJ2267" s="46"/>
      <c r="AL2267" s="140"/>
      <c r="AM2267" s="180"/>
      <c r="AN2267" s="180"/>
      <c r="AO2267" s="180"/>
      <c r="AP2267" s="180"/>
      <c r="AQ2267" s="140"/>
      <c r="AR2267" s="46"/>
      <c r="AT2267" s="140"/>
      <c r="AU2267" s="180"/>
      <c r="AV2267" s="180"/>
      <c r="AW2267" s="180"/>
      <c r="AX2267" s="180"/>
      <c r="AY2267" s="140"/>
      <c r="AZ2267" s="46"/>
    </row>
    <row r="2268" spans="22:52" x14ac:dyDescent="0.25">
      <c r="V2268" s="140"/>
      <c r="W2268" s="180"/>
      <c r="X2268" s="180"/>
      <c r="Y2268" s="180"/>
      <c r="Z2268" s="180"/>
      <c r="AA2268" s="140"/>
      <c r="AB2268" s="46"/>
      <c r="AD2268" s="140"/>
      <c r="AE2268" s="180"/>
      <c r="AF2268" s="180"/>
      <c r="AG2268" s="180"/>
      <c r="AH2268" s="180"/>
      <c r="AI2268" s="140"/>
      <c r="AJ2268" s="46"/>
      <c r="AL2268" s="140"/>
      <c r="AM2268" s="180"/>
      <c r="AN2268" s="180"/>
      <c r="AO2268" s="180"/>
      <c r="AP2268" s="180"/>
      <c r="AQ2268" s="140"/>
      <c r="AR2268" s="46"/>
      <c r="AT2268" s="140"/>
      <c r="AU2268" s="180"/>
      <c r="AV2268" s="180"/>
      <c r="AW2268" s="180"/>
      <c r="AX2268" s="180"/>
      <c r="AY2268" s="140"/>
      <c r="AZ2268" s="46"/>
    </row>
    <row r="2269" spans="22:52" x14ac:dyDescent="0.25">
      <c r="V2269" s="140"/>
      <c r="W2269" s="180"/>
      <c r="X2269" s="180"/>
      <c r="Y2269" s="180"/>
      <c r="Z2269" s="180"/>
      <c r="AA2269" s="140"/>
      <c r="AB2269" s="46"/>
      <c r="AD2269" s="140"/>
      <c r="AE2269" s="180"/>
      <c r="AF2269" s="180"/>
      <c r="AG2269" s="180"/>
      <c r="AH2269" s="180"/>
      <c r="AI2269" s="140"/>
      <c r="AJ2269" s="46"/>
      <c r="AL2269" s="140"/>
      <c r="AM2269" s="180"/>
      <c r="AN2269" s="180"/>
      <c r="AO2269" s="180"/>
      <c r="AP2269" s="180"/>
      <c r="AQ2269" s="140"/>
      <c r="AR2269" s="46"/>
      <c r="AT2269" s="140"/>
      <c r="AU2269" s="180"/>
      <c r="AV2269" s="180"/>
      <c r="AW2269" s="180"/>
      <c r="AX2269" s="180"/>
      <c r="AY2269" s="140"/>
      <c r="AZ2269" s="46"/>
    </row>
    <row r="2270" spans="22:52" x14ac:dyDescent="0.25">
      <c r="V2270" s="140"/>
      <c r="W2270" s="180"/>
      <c r="X2270" s="180"/>
      <c r="Y2270" s="180"/>
      <c r="Z2270" s="180"/>
      <c r="AA2270" s="140"/>
      <c r="AB2270" s="46"/>
      <c r="AD2270" s="140"/>
      <c r="AE2270" s="180"/>
      <c r="AF2270" s="180"/>
      <c r="AG2270" s="180"/>
      <c r="AH2270" s="180"/>
      <c r="AI2270" s="140"/>
      <c r="AJ2270" s="46"/>
      <c r="AL2270" s="140"/>
      <c r="AM2270" s="180"/>
      <c r="AN2270" s="180"/>
      <c r="AO2270" s="180"/>
      <c r="AP2270" s="180"/>
      <c r="AQ2270" s="140"/>
      <c r="AR2270" s="46"/>
      <c r="AT2270" s="140"/>
      <c r="AU2270" s="180"/>
      <c r="AV2270" s="180"/>
      <c r="AW2270" s="180"/>
      <c r="AX2270" s="180"/>
      <c r="AY2270" s="140"/>
      <c r="AZ2270" s="46"/>
    </row>
    <row r="2271" spans="22:52" x14ac:dyDescent="0.25">
      <c r="V2271" s="140"/>
      <c r="W2271" s="180"/>
      <c r="X2271" s="180"/>
      <c r="Y2271" s="180"/>
      <c r="Z2271" s="180"/>
      <c r="AA2271" s="140"/>
      <c r="AB2271" s="46"/>
      <c r="AD2271" s="140"/>
      <c r="AE2271" s="180"/>
      <c r="AF2271" s="180"/>
      <c r="AG2271" s="180"/>
      <c r="AH2271" s="180"/>
      <c r="AI2271" s="140"/>
      <c r="AJ2271" s="46"/>
      <c r="AL2271" s="140"/>
      <c r="AM2271" s="180"/>
      <c r="AN2271" s="180"/>
      <c r="AO2271" s="180"/>
      <c r="AP2271" s="180"/>
      <c r="AQ2271" s="140"/>
      <c r="AR2271" s="46"/>
      <c r="AT2271" s="140"/>
      <c r="AU2271" s="180"/>
      <c r="AV2271" s="180"/>
      <c r="AW2271" s="180"/>
      <c r="AX2271" s="180"/>
      <c r="AY2271" s="140"/>
      <c r="AZ2271" s="46"/>
    </row>
    <row r="2272" spans="22:52" x14ac:dyDescent="0.25">
      <c r="V2272" s="140"/>
      <c r="W2272" s="180"/>
      <c r="X2272" s="180"/>
      <c r="Y2272" s="180"/>
      <c r="Z2272" s="180"/>
      <c r="AA2272" s="140"/>
      <c r="AB2272" s="46"/>
      <c r="AD2272" s="140"/>
      <c r="AE2272" s="180"/>
      <c r="AF2272" s="180"/>
      <c r="AG2272" s="180"/>
      <c r="AH2272" s="180"/>
      <c r="AI2272" s="140"/>
      <c r="AJ2272" s="46"/>
      <c r="AL2272" s="140"/>
      <c r="AM2272" s="180"/>
      <c r="AN2272" s="180"/>
      <c r="AO2272" s="180"/>
      <c r="AP2272" s="180"/>
      <c r="AQ2272" s="140"/>
      <c r="AR2272" s="46"/>
      <c r="AT2272" s="140"/>
      <c r="AU2272" s="180"/>
      <c r="AV2272" s="180"/>
      <c r="AW2272" s="180"/>
      <c r="AX2272" s="180"/>
      <c r="AY2272" s="140"/>
      <c r="AZ2272" s="46"/>
    </row>
    <row r="2273" spans="22:52" x14ac:dyDescent="0.25">
      <c r="V2273" s="140"/>
      <c r="W2273" s="180"/>
      <c r="X2273" s="180"/>
      <c r="Y2273" s="180"/>
      <c r="Z2273" s="180"/>
      <c r="AA2273" s="140"/>
      <c r="AB2273" s="46"/>
      <c r="AD2273" s="140"/>
      <c r="AE2273" s="180"/>
      <c r="AF2273" s="180"/>
      <c r="AG2273" s="180"/>
      <c r="AH2273" s="180"/>
      <c r="AI2273" s="140"/>
      <c r="AJ2273" s="46"/>
      <c r="AL2273" s="140"/>
      <c r="AM2273" s="180"/>
      <c r="AN2273" s="180"/>
      <c r="AO2273" s="180"/>
      <c r="AP2273" s="180"/>
      <c r="AQ2273" s="140"/>
      <c r="AR2273" s="46"/>
      <c r="AT2273" s="140"/>
      <c r="AU2273" s="180"/>
      <c r="AV2273" s="180"/>
      <c r="AW2273" s="180"/>
      <c r="AX2273" s="180"/>
      <c r="AY2273" s="140"/>
      <c r="AZ2273" s="46"/>
    </row>
    <row r="2274" spans="22:52" x14ac:dyDescent="0.25">
      <c r="V2274" s="140"/>
      <c r="W2274" s="180"/>
      <c r="X2274" s="180"/>
      <c r="Y2274" s="180"/>
      <c r="Z2274" s="180"/>
      <c r="AA2274" s="140"/>
      <c r="AB2274" s="46"/>
      <c r="AD2274" s="140"/>
      <c r="AE2274" s="180"/>
      <c r="AF2274" s="180"/>
      <c r="AG2274" s="180"/>
      <c r="AH2274" s="180"/>
      <c r="AI2274" s="140"/>
      <c r="AJ2274" s="46"/>
      <c r="AL2274" s="140"/>
      <c r="AM2274" s="180"/>
      <c r="AN2274" s="180"/>
      <c r="AO2274" s="180"/>
      <c r="AP2274" s="180"/>
      <c r="AQ2274" s="140"/>
      <c r="AR2274" s="46"/>
      <c r="AT2274" s="140"/>
      <c r="AU2274" s="180"/>
      <c r="AV2274" s="180"/>
      <c r="AW2274" s="180"/>
      <c r="AX2274" s="180"/>
      <c r="AY2274" s="140"/>
      <c r="AZ2274" s="46"/>
    </row>
    <row r="2275" spans="22:52" x14ac:dyDescent="0.25">
      <c r="V2275" s="140"/>
      <c r="W2275" s="180"/>
      <c r="X2275" s="180"/>
      <c r="Y2275" s="180"/>
      <c r="Z2275" s="180"/>
      <c r="AA2275" s="140"/>
      <c r="AB2275" s="46"/>
      <c r="AD2275" s="140"/>
      <c r="AE2275" s="180"/>
      <c r="AF2275" s="180"/>
      <c r="AG2275" s="180"/>
      <c r="AH2275" s="180"/>
      <c r="AI2275" s="140"/>
      <c r="AJ2275" s="46"/>
      <c r="AL2275" s="140"/>
      <c r="AM2275" s="180"/>
      <c r="AN2275" s="180"/>
      <c r="AO2275" s="180"/>
      <c r="AP2275" s="180"/>
      <c r="AQ2275" s="140"/>
      <c r="AR2275" s="46"/>
      <c r="AT2275" s="140"/>
      <c r="AU2275" s="180"/>
      <c r="AV2275" s="180"/>
      <c r="AW2275" s="180"/>
      <c r="AX2275" s="180"/>
      <c r="AY2275" s="140"/>
      <c r="AZ2275" s="46"/>
    </row>
    <row r="2276" spans="22:52" x14ac:dyDescent="0.25">
      <c r="V2276" s="140"/>
      <c r="W2276" s="180"/>
      <c r="X2276" s="180"/>
      <c r="Y2276" s="180"/>
      <c r="Z2276" s="180"/>
      <c r="AA2276" s="140"/>
      <c r="AB2276" s="46"/>
      <c r="AD2276" s="140"/>
      <c r="AE2276" s="180"/>
      <c r="AF2276" s="180"/>
      <c r="AG2276" s="180"/>
      <c r="AH2276" s="180"/>
      <c r="AI2276" s="140"/>
      <c r="AJ2276" s="46"/>
      <c r="AL2276" s="140"/>
      <c r="AM2276" s="180"/>
      <c r="AN2276" s="180"/>
      <c r="AO2276" s="180"/>
      <c r="AP2276" s="180"/>
      <c r="AQ2276" s="140"/>
      <c r="AR2276" s="46"/>
      <c r="AT2276" s="140"/>
      <c r="AU2276" s="180"/>
      <c r="AV2276" s="180"/>
      <c r="AW2276" s="180"/>
      <c r="AX2276" s="180"/>
      <c r="AY2276" s="140"/>
      <c r="AZ2276" s="46"/>
    </row>
    <row r="2277" spans="22:52" x14ac:dyDescent="0.25">
      <c r="V2277" s="140"/>
      <c r="W2277" s="180"/>
      <c r="X2277" s="180"/>
      <c r="Y2277" s="180"/>
      <c r="Z2277" s="180"/>
      <c r="AA2277" s="140"/>
      <c r="AB2277" s="46"/>
      <c r="AD2277" s="140"/>
      <c r="AE2277" s="180"/>
      <c r="AF2277" s="180"/>
      <c r="AG2277" s="180"/>
      <c r="AH2277" s="180"/>
      <c r="AI2277" s="140"/>
      <c r="AJ2277" s="46"/>
      <c r="AL2277" s="140"/>
      <c r="AM2277" s="180"/>
      <c r="AN2277" s="180"/>
      <c r="AO2277" s="180"/>
      <c r="AP2277" s="180"/>
      <c r="AQ2277" s="140"/>
      <c r="AR2277" s="46"/>
      <c r="AT2277" s="140"/>
      <c r="AU2277" s="180"/>
      <c r="AV2277" s="180"/>
      <c r="AW2277" s="180"/>
      <c r="AX2277" s="180"/>
      <c r="AY2277" s="140"/>
      <c r="AZ2277" s="46"/>
    </row>
    <row r="2278" spans="22:52" x14ac:dyDescent="0.25">
      <c r="V2278" s="140"/>
      <c r="W2278" s="180"/>
      <c r="X2278" s="180"/>
      <c r="Y2278" s="180"/>
      <c r="Z2278" s="180"/>
      <c r="AA2278" s="140"/>
      <c r="AB2278" s="46"/>
      <c r="AD2278" s="140"/>
      <c r="AE2278" s="180"/>
      <c r="AF2278" s="180"/>
      <c r="AG2278" s="180"/>
      <c r="AH2278" s="180"/>
      <c r="AI2278" s="140"/>
      <c r="AJ2278" s="46"/>
      <c r="AL2278" s="140"/>
      <c r="AM2278" s="180"/>
      <c r="AN2278" s="180"/>
      <c r="AO2278" s="180"/>
      <c r="AP2278" s="180"/>
      <c r="AQ2278" s="140"/>
      <c r="AR2278" s="46"/>
      <c r="AT2278" s="140"/>
      <c r="AU2278" s="180"/>
      <c r="AV2278" s="180"/>
      <c r="AW2278" s="180"/>
      <c r="AX2278" s="180"/>
      <c r="AY2278" s="140"/>
      <c r="AZ2278" s="46"/>
    </row>
    <row r="2279" spans="22:52" x14ac:dyDescent="0.25">
      <c r="V2279" s="140"/>
      <c r="W2279" s="180"/>
      <c r="X2279" s="180"/>
      <c r="Y2279" s="180"/>
      <c r="Z2279" s="180"/>
      <c r="AA2279" s="140"/>
      <c r="AB2279" s="46"/>
      <c r="AD2279" s="140"/>
      <c r="AE2279" s="180"/>
      <c r="AF2279" s="180"/>
      <c r="AG2279" s="180"/>
      <c r="AH2279" s="180"/>
      <c r="AI2279" s="140"/>
      <c r="AJ2279" s="46"/>
      <c r="AL2279" s="140"/>
      <c r="AM2279" s="180"/>
      <c r="AN2279" s="180"/>
      <c r="AO2279" s="180"/>
      <c r="AP2279" s="180"/>
      <c r="AQ2279" s="140"/>
      <c r="AR2279" s="46"/>
      <c r="AT2279" s="140"/>
      <c r="AU2279" s="180"/>
      <c r="AV2279" s="180"/>
      <c r="AW2279" s="180"/>
      <c r="AX2279" s="180"/>
      <c r="AY2279" s="140"/>
      <c r="AZ2279" s="46"/>
    </row>
    <row r="2280" spans="22:52" x14ac:dyDescent="0.25">
      <c r="V2280" s="140"/>
      <c r="W2280" s="180"/>
      <c r="X2280" s="180"/>
      <c r="Y2280" s="180"/>
      <c r="Z2280" s="180"/>
      <c r="AA2280" s="140"/>
      <c r="AB2280" s="46"/>
      <c r="AD2280" s="140"/>
      <c r="AE2280" s="180"/>
      <c r="AF2280" s="180"/>
      <c r="AG2280" s="180"/>
      <c r="AH2280" s="180"/>
      <c r="AI2280" s="140"/>
      <c r="AJ2280" s="46"/>
      <c r="AL2280" s="140"/>
      <c r="AM2280" s="180"/>
      <c r="AN2280" s="180"/>
      <c r="AO2280" s="180"/>
      <c r="AP2280" s="180"/>
      <c r="AQ2280" s="140"/>
      <c r="AR2280" s="46"/>
      <c r="AT2280" s="140"/>
      <c r="AU2280" s="180"/>
      <c r="AV2280" s="180"/>
      <c r="AW2280" s="180"/>
      <c r="AX2280" s="180"/>
      <c r="AY2280" s="140"/>
      <c r="AZ2280" s="46"/>
    </row>
    <row r="2281" spans="22:52" x14ac:dyDescent="0.25">
      <c r="V2281" s="140"/>
      <c r="W2281" s="180"/>
      <c r="X2281" s="180"/>
      <c r="Y2281" s="180"/>
      <c r="Z2281" s="180"/>
      <c r="AA2281" s="140"/>
      <c r="AB2281" s="46"/>
      <c r="AD2281" s="140"/>
      <c r="AE2281" s="180"/>
      <c r="AF2281" s="180"/>
      <c r="AG2281" s="180"/>
      <c r="AH2281" s="180"/>
      <c r="AI2281" s="140"/>
      <c r="AJ2281" s="46"/>
      <c r="AL2281" s="140"/>
      <c r="AM2281" s="180"/>
      <c r="AN2281" s="180"/>
      <c r="AO2281" s="180"/>
      <c r="AP2281" s="180"/>
      <c r="AQ2281" s="140"/>
      <c r="AR2281" s="46"/>
      <c r="AT2281" s="140"/>
      <c r="AU2281" s="180"/>
      <c r="AV2281" s="180"/>
      <c r="AW2281" s="180"/>
      <c r="AX2281" s="180"/>
      <c r="AY2281" s="140"/>
      <c r="AZ2281" s="46"/>
    </row>
    <row r="2282" spans="22:52" x14ac:dyDescent="0.25">
      <c r="V2282" s="140"/>
      <c r="W2282" s="180"/>
      <c r="X2282" s="180"/>
      <c r="Y2282" s="180"/>
      <c r="Z2282" s="180"/>
      <c r="AA2282" s="140"/>
      <c r="AB2282" s="46"/>
      <c r="AD2282" s="140"/>
      <c r="AE2282" s="180"/>
      <c r="AF2282" s="180"/>
      <c r="AG2282" s="180"/>
      <c r="AH2282" s="180"/>
      <c r="AI2282" s="140"/>
      <c r="AJ2282" s="46"/>
      <c r="AL2282" s="140"/>
      <c r="AM2282" s="180"/>
      <c r="AN2282" s="180"/>
      <c r="AO2282" s="180"/>
      <c r="AP2282" s="180"/>
      <c r="AQ2282" s="140"/>
      <c r="AR2282" s="46"/>
      <c r="AT2282" s="140"/>
      <c r="AU2282" s="180"/>
      <c r="AV2282" s="180"/>
      <c r="AW2282" s="180"/>
      <c r="AX2282" s="180"/>
      <c r="AY2282" s="140"/>
      <c r="AZ2282" s="46"/>
    </row>
    <row r="2283" spans="22:52" x14ac:dyDescent="0.25">
      <c r="V2283" s="140"/>
      <c r="W2283" s="180"/>
      <c r="X2283" s="180"/>
      <c r="Y2283" s="180"/>
      <c r="Z2283" s="180"/>
      <c r="AA2283" s="140"/>
      <c r="AB2283" s="46"/>
      <c r="AD2283" s="140"/>
      <c r="AE2283" s="180"/>
      <c r="AF2283" s="180"/>
      <c r="AG2283" s="180"/>
      <c r="AH2283" s="180"/>
      <c r="AI2283" s="140"/>
      <c r="AJ2283" s="46"/>
      <c r="AL2283" s="140"/>
      <c r="AM2283" s="180"/>
      <c r="AN2283" s="180"/>
      <c r="AO2283" s="180"/>
      <c r="AP2283" s="180"/>
      <c r="AQ2283" s="140"/>
      <c r="AR2283" s="46"/>
      <c r="AT2283" s="140"/>
      <c r="AU2283" s="180"/>
      <c r="AV2283" s="180"/>
      <c r="AW2283" s="180"/>
      <c r="AX2283" s="180"/>
      <c r="AY2283" s="140"/>
      <c r="AZ2283" s="46"/>
    </row>
    <row r="2284" spans="22:52" x14ac:dyDescent="0.25">
      <c r="V2284" s="140"/>
      <c r="W2284" s="180"/>
      <c r="X2284" s="180"/>
      <c r="Y2284" s="180"/>
      <c r="Z2284" s="180"/>
      <c r="AA2284" s="140"/>
      <c r="AB2284" s="46"/>
      <c r="AD2284" s="140"/>
      <c r="AE2284" s="180"/>
      <c r="AF2284" s="180"/>
      <c r="AG2284" s="180"/>
      <c r="AH2284" s="180"/>
      <c r="AI2284" s="140"/>
      <c r="AJ2284" s="46"/>
      <c r="AL2284" s="140"/>
      <c r="AM2284" s="180"/>
      <c r="AN2284" s="180"/>
      <c r="AO2284" s="180"/>
      <c r="AP2284" s="180"/>
      <c r="AQ2284" s="140"/>
      <c r="AR2284" s="46"/>
      <c r="AT2284" s="140"/>
      <c r="AU2284" s="180"/>
      <c r="AV2284" s="180"/>
      <c r="AW2284" s="180"/>
      <c r="AX2284" s="180"/>
      <c r="AY2284" s="140"/>
      <c r="AZ2284" s="46"/>
    </row>
    <row r="2285" spans="22:52" x14ac:dyDescent="0.25">
      <c r="V2285" s="140"/>
      <c r="W2285" s="180"/>
      <c r="X2285" s="180"/>
      <c r="Y2285" s="180"/>
      <c r="Z2285" s="180"/>
      <c r="AA2285" s="140"/>
      <c r="AB2285" s="46"/>
      <c r="AD2285" s="140"/>
      <c r="AE2285" s="180"/>
      <c r="AF2285" s="180"/>
      <c r="AG2285" s="180"/>
      <c r="AH2285" s="180"/>
      <c r="AI2285" s="140"/>
      <c r="AJ2285" s="46"/>
      <c r="AL2285" s="140"/>
      <c r="AM2285" s="180"/>
      <c r="AN2285" s="180"/>
      <c r="AO2285" s="180"/>
      <c r="AP2285" s="180"/>
      <c r="AQ2285" s="140"/>
      <c r="AR2285" s="46"/>
      <c r="AT2285" s="140"/>
      <c r="AU2285" s="180"/>
      <c r="AV2285" s="180"/>
      <c r="AW2285" s="180"/>
      <c r="AX2285" s="180"/>
      <c r="AY2285" s="140"/>
      <c r="AZ2285" s="46"/>
    </row>
    <row r="2286" spans="22:52" x14ac:dyDescent="0.25">
      <c r="V2286" s="140"/>
      <c r="W2286" s="180"/>
      <c r="X2286" s="180"/>
      <c r="Y2286" s="180"/>
      <c r="Z2286" s="180"/>
      <c r="AA2286" s="140"/>
      <c r="AB2286" s="46"/>
      <c r="AD2286" s="140"/>
      <c r="AE2286" s="180"/>
      <c r="AF2286" s="180"/>
      <c r="AG2286" s="180"/>
      <c r="AH2286" s="180"/>
      <c r="AI2286" s="140"/>
      <c r="AJ2286" s="46"/>
      <c r="AL2286" s="140"/>
      <c r="AM2286" s="180"/>
      <c r="AN2286" s="180"/>
      <c r="AO2286" s="180"/>
      <c r="AP2286" s="180"/>
      <c r="AQ2286" s="140"/>
      <c r="AR2286" s="46"/>
      <c r="AT2286" s="140"/>
      <c r="AU2286" s="180"/>
      <c r="AV2286" s="180"/>
      <c r="AW2286" s="180"/>
      <c r="AX2286" s="180"/>
      <c r="AY2286" s="140"/>
      <c r="AZ2286" s="46"/>
    </row>
    <row r="2287" spans="22:52" x14ac:dyDescent="0.25">
      <c r="V2287" s="140"/>
      <c r="W2287" s="180"/>
      <c r="X2287" s="180"/>
      <c r="Y2287" s="180"/>
      <c r="Z2287" s="180"/>
      <c r="AA2287" s="140"/>
      <c r="AB2287" s="46"/>
      <c r="AD2287" s="140"/>
      <c r="AE2287" s="180"/>
      <c r="AF2287" s="180"/>
      <c r="AG2287" s="180"/>
      <c r="AH2287" s="180"/>
      <c r="AI2287" s="140"/>
      <c r="AJ2287" s="46"/>
      <c r="AL2287" s="140"/>
      <c r="AM2287" s="180"/>
      <c r="AN2287" s="180"/>
      <c r="AO2287" s="180"/>
      <c r="AP2287" s="180"/>
      <c r="AQ2287" s="140"/>
      <c r="AR2287" s="46"/>
      <c r="AT2287" s="140"/>
      <c r="AU2287" s="180"/>
      <c r="AV2287" s="180"/>
      <c r="AW2287" s="180"/>
      <c r="AX2287" s="180"/>
      <c r="AY2287" s="140"/>
      <c r="AZ2287" s="46"/>
    </row>
    <row r="2288" spans="22:52" x14ac:dyDescent="0.25">
      <c r="V2288" s="140"/>
      <c r="W2288" s="180"/>
      <c r="X2288" s="180"/>
      <c r="Y2288" s="180"/>
      <c r="Z2288" s="180"/>
      <c r="AA2288" s="140"/>
      <c r="AB2288" s="46"/>
      <c r="AD2288" s="140"/>
      <c r="AE2288" s="180"/>
      <c r="AF2288" s="180"/>
      <c r="AG2288" s="180"/>
      <c r="AH2288" s="180"/>
      <c r="AI2288" s="140"/>
      <c r="AJ2288" s="46"/>
      <c r="AL2288" s="140"/>
      <c r="AM2288" s="180"/>
      <c r="AN2288" s="180"/>
      <c r="AO2288" s="180"/>
      <c r="AP2288" s="180"/>
      <c r="AQ2288" s="140"/>
      <c r="AR2288" s="46"/>
      <c r="AT2288" s="140"/>
      <c r="AU2288" s="180"/>
      <c r="AV2288" s="180"/>
      <c r="AW2288" s="180"/>
      <c r="AX2288" s="180"/>
      <c r="AY2288" s="140"/>
      <c r="AZ2288" s="46"/>
    </row>
    <row r="2289" spans="22:52" x14ac:dyDescent="0.25">
      <c r="V2289" s="140"/>
      <c r="W2289" s="180"/>
      <c r="X2289" s="180"/>
      <c r="Y2289" s="180"/>
      <c r="Z2289" s="180"/>
      <c r="AA2289" s="140"/>
      <c r="AB2289" s="46"/>
      <c r="AD2289" s="140"/>
      <c r="AE2289" s="180"/>
      <c r="AF2289" s="180"/>
      <c r="AG2289" s="180"/>
      <c r="AH2289" s="180"/>
      <c r="AI2289" s="140"/>
      <c r="AJ2289" s="46"/>
      <c r="AL2289" s="140"/>
      <c r="AM2289" s="180"/>
      <c r="AN2289" s="180"/>
      <c r="AO2289" s="180"/>
      <c r="AP2289" s="180"/>
      <c r="AQ2289" s="140"/>
      <c r="AR2289" s="46"/>
      <c r="AT2289" s="140"/>
      <c r="AU2289" s="180"/>
      <c r="AV2289" s="180"/>
      <c r="AW2289" s="180"/>
      <c r="AX2289" s="180"/>
      <c r="AY2289" s="140"/>
      <c r="AZ2289" s="46"/>
    </row>
    <row r="2290" spans="22:52" x14ac:dyDescent="0.25">
      <c r="V2290" s="140"/>
      <c r="W2290" s="180"/>
      <c r="X2290" s="180"/>
      <c r="Y2290" s="180"/>
      <c r="Z2290" s="180"/>
      <c r="AA2290" s="140"/>
      <c r="AB2290" s="46"/>
      <c r="AD2290" s="140"/>
      <c r="AE2290" s="180"/>
      <c r="AF2290" s="180"/>
      <c r="AG2290" s="180"/>
      <c r="AH2290" s="180"/>
      <c r="AI2290" s="140"/>
      <c r="AJ2290" s="46"/>
      <c r="AL2290" s="140"/>
      <c r="AM2290" s="180"/>
      <c r="AN2290" s="180"/>
      <c r="AO2290" s="180"/>
      <c r="AP2290" s="180"/>
      <c r="AQ2290" s="140"/>
      <c r="AR2290" s="46"/>
      <c r="AT2290" s="140"/>
      <c r="AU2290" s="180"/>
      <c r="AV2290" s="180"/>
      <c r="AW2290" s="180"/>
      <c r="AX2290" s="180"/>
      <c r="AY2290" s="140"/>
      <c r="AZ2290" s="46"/>
    </row>
    <row r="2291" spans="22:52" x14ac:dyDescent="0.25">
      <c r="V2291" s="140"/>
      <c r="W2291" s="180"/>
      <c r="X2291" s="180"/>
      <c r="Y2291" s="180"/>
      <c r="Z2291" s="180"/>
      <c r="AA2291" s="140"/>
      <c r="AB2291" s="46"/>
      <c r="AD2291" s="140"/>
      <c r="AE2291" s="180"/>
      <c r="AF2291" s="180"/>
      <c r="AG2291" s="180"/>
      <c r="AH2291" s="180"/>
      <c r="AI2291" s="140"/>
      <c r="AJ2291" s="46"/>
      <c r="AL2291" s="140"/>
      <c r="AM2291" s="180"/>
      <c r="AN2291" s="180"/>
      <c r="AO2291" s="180"/>
      <c r="AP2291" s="180"/>
      <c r="AQ2291" s="140"/>
      <c r="AR2291" s="46"/>
      <c r="AT2291" s="140"/>
      <c r="AU2291" s="180"/>
      <c r="AV2291" s="180"/>
      <c r="AW2291" s="180"/>
      <c r="AX2291" s="180"/>
      <c r="AY2291" s="140"/>
      <c r="AZ2291" s="46"/>
    </row>
    <row r="2292" spans="22:52" x14ac:dyDescent="0.25">
      <c r="V2292" s="140"/>
      <c r="W2292" s="180"/>
      <c r="X2292" s="180"/>
      <c r="Y2292" s="180"/>
      <c r="Z2292" s="180"/>
      <c r="AA2292" s="140"/>
      <c r="AB2292" s="46"/>
      <c r="AD2292" s="140"/>
      <c r="AE2292" s="180"/>
      <c r="AF2292" s="180"/>
      <c r="AG2292" s="180"/>
      <c r="AH2292" s="180"/>
      <c r="AI2292" s="140"/>
      <c r="AJ2292" s="46"/>
      <c r="AL2292" s="140"/>
      <c r="AM2292" s="180"/>
      <c r="AN2292" s="180"/>
      <c r="AO2292" s="180"/>
      <c r="AP2292" s="180"/>
      <c r="AQ2292" s="140"/>
      <c r="AR2292" s="46"/>
      <c r="AT2292" s="140"/>
      <c r="AU2292" s="180"/>
      <c r="AV2292" s="180"/>
      <c r="AW2292" s="180"/>
      <c r="AX2292" s="180"/>
      <c r="AY2292" s="140"/>
      <c r="AZ2292" s="46"/>
    </row>
    <row r="2293" spans="22:52" x14ac:dyDescent="0.25">
      <c r="V2293" s="140"/>
      <c r="W2293" s="180"/>
      <c r="X2293" s="180"/>
      <c r="Y2293" s="180"/>
      <c r="Z2293" s="180"/>
      <c r="AA2293" s="140"/>
      <c r="AB2293" s="46"/>
      <c r="AD2293" s="140"/>
      <c r="AE2293" s="180"/>
      <c r="AF2293" s="180"/>
      <c r="AG2293" s="180"/>
      <c r="AH2293" s="180"/>
      <c r="AI2293" s="140"/>
      <c r="AJ2293" s="46"/>
      <c r="AL2293" s="140"/>
      <c r="AM2293" s="180"/>
      <c r="AN2293" s="180"/>
      <c r="AO2293" s="180"/>
      <c r="AP2293" s="180"/>
      <c r="AQ2293" s="140"/>
      <c r="AR2293" s="46"/>
      <c r="AT2293" s="140"/>
      <c r="AU2293" s="180"/>
      <c r="AV2293" s="180"/>
      <c r="AW2293" s="180"/>
      <c r="AX2293" s="180"/>
      <c r="AY2293" s="140"/>
      <c r="AZ2293" s="46"/>
    </row>
    <row r="2294" spans="22:52" x14ac:dyDescent="0.25">
      <c r="V2294" s="140"/>
      <c r="W2294" s="180"/>
      <c r="X2294" s="180"/>
      <c r="Y2294" s="180"/>
      <c r="Z2294" s="180"/>
      <c r="AA2294" s="140"/>
      <c r="AB2294" s="46"/>
      <c r="AD2294" s="140"/>
      <c r="AE2294" s="180"/>
      <c r="AF2294" s="180"/>
      <c r="AG2294" s="180"/>
      <c r="AH2294" s="180"/>
      <c r="AI2294" s="140"/>
      <c r="AJ2294" s="46"/>
      <c r="AL2294" s="140"/>
      <c r="AM2294" s="180"/>
      <c r="AN2294" s="180"/>
      <c r="AO2294" s="180"/>
      <c r="AP2294" s="180"/>
      <c r="AQ2294" s="140"/>
      <c r="AR2294" s="46"/>
      <c r="AT2294" s="140"/>
      <c r="AU2294" s="180"/>
      <c r="AV2294" s="180"/>
      <c r="AW2294" s="180"/>
      <c r="AX2294" s="180"/>
      <c r="AY2294" s="140"/>
      <c r="AZ2294" s="46"/>
    </row>
    <row r="2295" spans="22:52" x14ac:dyDescent="0.25">
      <c r="V2295" s="140"/>
      <c r="W2295" s="180"/>
      <c r="X2295" s="180"/>
      <c r="Y2295" s="180"/>
      <c r="Z2295" s="180"/>
      <c r="AA2295" s="140"/>
      <c r="AB2295" s="46"/>
      <c r="AD2295" s="140"/>
      <c r="AE2295" s="180"/>
      <c r="AF2295" s="180"/>
      <c r="AG2295" s="180"/>
      <c r="AH2295" s="180"/>
      <c r="AI2295" s="140"/>
      <c r="AJ2295" s="46"/>
      <c r="AL2295" s="140"/>
      <c r="AM2295" s="180"/>
      <c r="AN2295" s="180"/>
      <c r="AO2295" s="180"/>
      <c r="AP2295" s="180"/>
      <c r="AQ2295" s="140"/>
      <c r="AR2295" s="46"/>
      <c r="AT2295" s="140"/>
      <c r="AU2295" s="180"/>
      <c r="AV2295" s="180"/>
      <c r="AW2295" s="180"/>
      <c r="AX2295" s="180"/>
      <c r="AY2295" s="140"/>
      <c r="AZ2295" s="46"/>
    </row>
    <row r="2296" spans="22:52" x14ac:dyDescent="0.25">
      <c r="V2296" s="140"/>
      <c r="W2296" s="180"/>
      <c r="X2296" s="180"/>
      <c r="Y2296" s="180"/>
      <c r="Z2296" s="180"/>
      <c r="AA2296" s="140"/>
      <c r="AB2296" s="46"/>
      <c r="AD2296" s="140"/>
      <c r="AE2296" s="180"/>
      <c r="AF2296" s="180"/>
      <c r="AG2296" s="180"/>
      <c r="AH2296" s="180"/>
      <c r="AI2296" s="140"/>
      <c r="AJ2296" s="46"/>
      <c r="AL2296" s="140"/>
      <c r="AM2296" s="180"/>
      <c r="AN2296" s="180"/>
      <c r="AO2296" s="180"/>
      <c r="AP2296" s="180"/>
      <c r="AQ2296" s="140"/>
      <c r="AR2296" s="46"/>
      <c r="AT2296" s="140"/>
      <c r="AU2296" s="180"/>
      <c r="AV2296" s="180"/>
      <c r="AW2296" s="180"/>
      <c r="AX2296" s="180"/>
      <c r="AY2296" s="140"/>
      <c r="AZ2296" s="46"/>
    </row>
    <row r="2297" spans="22:52" x14ac:dyDescent="0.25">
      <c r="V2297" s="140"/>
      <c r="W2297" s="180"/>
      <c r="X2297" s="180"/>
      <c r="Y2297" s="180"/>
      <c r="Z2297" s="180"/>
      <c r="AA2297" s="140"/>
      <c r="AB2297" s="46"/>
      <c r="AD2297" s="140"/>
      <c r="AE2297" s="180"/>
      <c r="AF2297" s="180"/>
      <c r="AG2297" s="180"/>
      <c r="AH2297" s="180"/>
      <c r="AI2297" s="140"/>
      <c r="AJ2297" s="46"/>
      <c r="AL2297" s="140"/>
      <c r="AM2297" s="180"/>
      <c r="AN2297" s="180"/>
      <c r="AO2297" s="180"/>
      <c r="AP2297" s="180"/>
      <c r="AQ2297" s="140"/>
      <c r="AR2297" s="46"/>
      <c r="AT2297" s="140"/>
      <c r="AU2297" s="180"/>
      <c r="AV2297" s="180"/>
      <c r="AW2297" s="180"/>
      <c r="AX2297" s="180"/>
      <c r="AY2297" s="140"/>
      <c r="AZ2297" s="46"/>
    </row>
    <row r="2298" spans="22:52" x14ac:dyDescent="0.25">
      <c r="V2298" s="140"/>
      <c r="W2298" s="180"/>
      <c r="X2298" s="180"/>
      <c r="Y2298" s="180"/>
      <c r="Z2298" s="180"/>
      <c r="AA2298" s="140"/>
      <c r="AB2298" s="46"/>
      <c r="AD2298" s="140"/>
      <c r="AE2298" s="180"/>
      <c r="AF2298" s="180"/>
      <c r="AG2298" s="180"/>
      <c r="AH2298" s="180"/>
      <c r="AI2298" s="140"/>
      <c r="AJ2298" s="46"/>
      <c r="AL2298" s="140"/>
      <c r="AM2298" s="180"/>
      <c r="AN2298" s="180"/>
      <c r="AO2298" s="180"/>
      <c r="AP2298" s="180"/>
      <c r="AQ2298" s="140"/>
      <c r="AR2298" s="46"/>
      <c r="AT2298" s="140"/>
      <c r="AU2298" s="180"/>
      <c r="AV2298" s="180"/>
      <c r="AW2298" s="180"/>
      <c r="AX2298" s="180"/>
      <c r="AY2298" s="140"/>
      <c r="AZ2298" s="46"/>
    </row>
    <row r="2299" spans="22:52" x14ac:dyDescent="0.25">
      <c r="V2299" s="140"/>
      <c r="W2299" s="180"/>
      <c r="X2299" s="180"/>
      <c r="Y2299" s="180"/>
      <c r="Z2299" s="180"/>
      <c r="AA2299" s="140"/>
      <c r="AB2299" s="46"/>
      <c r="AD2299" s="140"/>
      <c r="AE2299" s="180"/>
      <c r="AF2299" s="180"/>
      <c r="AG2299" s="180"/>
      <c r="AH2299" s="180"/>
      <c r="AI2299" s="140"/>
      <c r="AJ2299" s="46"/>
      <c r="AL2299" s="140"/>
      <c r="AM2299" s="180"/>
      <c r="AN2299" s="180"/>
      <c r="AO2299" s="180"/>
      <c r="AP2299" s="180"/>
      <c r="AQ2299" s="140"/>
      <c r="AR2299" s="46"/>
      <c r="AT2299" s="140"/>
      <c r="AU2299" s="180"/>
      <c r="AV2299" s="180"/>
      <c r="AW2299" s="180"/>
      <c r="AX2299" s="180"/>
      <c r="AY2299" s="140"/>
      <c r="AZ2299" s="46"/>
    </row>
    <row r="2300" spans="22:52" x14ac:dyDescent="0.25">
      <c r="V2300" s="140"/>
      <c r="W2300" s="180"/>
      <c r="X2300" s="180"/>
      <c r="Y2300" s="180"/>
      <c r="Z2300" s="180"/>
      <c r="AA2300" s="140"/>
      <c r="AB2300" s="46"/>
      <c r="AD2300" s="140"/>
      <c r="AE2300" s="180"/>
      <c r="AF2300" s="180"/>
      <c r="AG2300" s="180"/>
      <c r="AH2300" s="180"/>
      <c r="AI2300" s="140"/>
      <c r="AJ2300" s="46"/>
      <c r="AL2300" s="140"/>
      <c r="AM2300" s="180"/>
      <c r="AN2300" s="180"/>
      <c r="AO2300" s="180"/>
      <c r="AP2300" s="180"/>
      <c r="AQ2300" s="140"/>
      <c r="AR2300" s="46"/>
      <c r="AT2300" s="140"/>
      <c r="AU2300" s="180"/>
      <c r="AV2300" s="180"/>
      <c r="AW2300" s="180"/>
      <c r="AX2300" s="180"/>
      <c r="AY2300" s="140"/>
      <c r="AZ2300" s="46"/>
    </row>
    <row r="2301" spans="22:52" x14ac:dyDescent="0.25">
      <c r="V2301" s="140"/>
      <c r="W2301" s="180"/>
      <c r="X2301" s="180"/>
      <c r="Y2301" s="180"/>
      <c r="Z2301" s="180"/>
      <c r="AA2301" s="140"/>
      <c r="AB2301" s="46"/>
      <c r="AD2301" s="140"/>
      <c r="AE2301" s="180"/>
      <c r="AF2301" s="180"/>
      <c r="AG2301" s="180"/>
      <c r="AH2301" s="180"/>
      <c r="AI2301" s="140"/>
      <c r="AJ2301" s="46"/>
      <c r="AL2301" s="140"/>
      <c r="AM2301" s="180"/>
      <c r="AN2301" s="180"/>
      <c r="AO2301" s="180"/>
      <c r="AP2301" s="180"/>
      <c r="AQ2301" s="140"/>
      <c r="AR2301" s="46"/>
      <c r="AT2301" s="140"/>
      <c r="AU2301" s="180"/>
      <c r="AV2301" s="180"/>
      <c r="AW2301" s="180"/>
      <c r="AX2301" s="180"/>
      <c r="AY2301" s="140"/>
      <c r="AZ2301" s="46"/>
    </row>
    <row r="2302" spans="22:52" x14ac:dyDescent="0.25">
      <c r="V2302" s="140"/>
      <c r="W2302" s="180"/>
      <c r="X2302" s="180"/>
      <c r="Y2302" s="180"/>
      <c r="Z2302" s="180"/>
      <c r="AA2302" s="140"/>
      <c r="AB2302" s="46"/>
      <c r="AD2302" s="140"/>
      <c r="AE2302" s="180"/>
      <c r="AF2302" s="180"/>
      <c r="AG2302" s="180"/>
      <c r="AH2302" s="180"/>
      <c r="AI2302" s="140"/>
      <c r="AJ2302" s="46"/>
      <c r="AL2302" s="140"/>
      <c r="AM2302" s="180"/>
      <c r="AN2302" s="180"/>
      <c r="AO2302" s="180"/>
      <c r="AP2302" s="180"/>
      <c r="AQ2302" s="140"/>
      <c r="AR2302" s="46"/>
      <c r="AT2302" s="140"/>
      <c r="AU2302" s="180"/>
      <c r="AV2302" s="180"/>
      <c r="AW2302" s="180"/>
      <c r="AX2302" s="180"/>
      <c r="AY2302" s="140"/>
      <c r="AZ2302" s="46"/>
    </row>
    <row r="2303" spans="22:52" x14ac:dyDescent="0.25">
      <c r="V2303" s="140"/>
      <c r="W2303" s="180"/>
      <c r="X2303" s="180"/>
      <c r="Y2303" s="180"/>
      <c r="Z2303" s="180"/>
      <c r="AA2303" s="140"/>
      <c r="AB2303" s="46"/>
      <c r="AD2303" s="140"/>
      <c r="AE2303" s="180"/>
      <c r="AF2303" s="180"/>
      <c r="AG2303" s="180"/>
      <c r="AH2303" s="180"/>
      <c r="AI2303" s="140"/>
      <c r="AJ2303" s="46"/>
      <c r="AL2303" s="140"/>
      <c r="AM2303" s="180"/>
      <c r="AN2303" s="180"/>
      <c r="AO2303" s="180"/>
      <c r="AP2303" s="180"/>
      <c r="AQ2303" s="140"/>
      <c r="AR2303" s="46"/>
      <c r="AT2303" s="140"/>
      <c r="AU2303" s="180"/>
      <c r="AV2303" s="180"/>
      <c r="AW2303" s="180"/>
      <c r="AX2303" s="180"/>
      <c r="AY2303" s="140"/>
      <c r="AZ2303" s="46"/>
    </row>
    <row r="2304" spans="22:52" x14ac:dyDescent="0.25">
      <c r="V2304" s="140"/>
      <c r="W2304" s="180"/>
      <c r="X2304" s="180"/>
      <c r="Y2304" s="180"/>
      <c r="Z2304" s="180"/>
      <c r="AA2304" s="140"/>
      <c r="AB2304" s="46"/>
      <c r="AD2304" s="140"/>
      <c r="AE2304" s="180"/>
      <c r="AF2304" s="180"/>
      <c r="AG2304" s="180"/>
      <c r="AH2304" s="180"/>
      <c r="AI2304" s="140"/>
      <c r="AJ2304" s="46"/>
      <c r="AL2304" s="140"/>
      <c r="AM2304" s="180"/>
      <c r="AN2304" s="180"/>
      <c r="AO2304" s="180"/>
      <c r="AP2304" s="180"/>
      <c r="AQ2304" s="140"/>
      <c r="AR2304" s="46"/>
      <c r="AT2304" s="140"/>
      <c r="AU2304" s="180"/>
      <c r="AV2304" s="180"/>
      <c r="AW2304" s="180"/>
      <c r="AX2304" s="180"/>
      <c r="AY2304" s="140"/>
      <c r="AZ2304" s="46"/>
    </row>
    <row r="2305" spans="22:52" x14ac:dyDescent="0.25">
      <c r="V2305" s="140"/>
      <c r="W2305" s="180"/>
      <c r="X2305" s="180"/>
      <c r="Y2305" s="180"/>
      <c r="Z2305" s="180"/>
      <c r="AA2305" s="140"/>
      <c r="AB2305" s="46"/>
      <c r="AD2305" s="140"/>
      <c r="AE2305" s="180"/>
      <c r="AF2305" s="180"/>
      <c r="AG2305" s="180"/>
      <c r="AH2305" s="180"/>
      <c r="AI2305" s="140"/>
      <c r="AJ2305" s="46"/>
      <c r="AL2305" s="140"/>
      <c r="AM2305" s="180"/>
      <c r="AN2305" s="180"/>
      <c r="AO2305" s="180"/>
      <c r="AP2305" s="180"/>
      <c r="AQ2305" s="140"/>
      <c r="AR2305" s="46"/>
      <c r="AT2305" s="140"/>
      <c r="AU2305" s="180"/>
      <c r="AV2305" s="180"/>
      <c r="AW2305" s="180"/>
      <c r="AX2305" s="180"/>
      <c r="AY2305" s="140"/>
      <c r="AZ2305" s="46"/>
    </row>
    <row r="2306" spans="22:52" x14ac:dyDescent="0.25">
      <c r="V2306" s="140"/>
      <c r="W2306" s="180"/>
      <c r="X2306" s="180"/>
      <c r="Y2306" s="180"/>
      <c r="Z2306" s="180"/>
      <c r="AA2306" s="140"/>
      <c r="AB2306" s="46"/>
      <c r="AD2306" s="140"/>
      <c r="AE2306" s="180"/>
      <c r="AF2306" s="180"/>
      <c r="AG2306" s="180"/>
      <c r="AH2306" s="180"/>
      <c r="AI2306" s="140"/>
      <c r="AJ2306" s="46"/>
      <c r="AL2306" s="140"/>
      <c r="AM2306" s="180"/>
      <c r="AN2306" s="180"/>
      <c r="AO2306" s="180"/>
      <c r="AP2306" s="180"/>
      <c r="AQ2306" s="140"/>
      <c r="AR2306" s="46"/>
      <c r="AT2306" s="140"/>
      <c r="AU2306" s="180"/>
      <c r="AV2306" s="180"/>
      <c r="AW2306" s="180"/>
      <c r="AX2306" s="180"/>
      <c r="AY2306" s="140"/>
      <c r="AZ2306" s="46"/>
    </row>
    <row r="2307" spans="22:52" x14ac:dyDescent="0.25">
      <c r="V2307" s="140"/>
      <c r="W2307" s="180"/>
      <c r="X2307" s="180"/>
      <c r="Y2307" s="180"/>
      <c r="Z2307" s="180"/>
      <c r="AA2307" s="140"/>
      <c r="AB2307" s="46"/>
      <c r="AD2307" s="140"/>
      <c r="AE2307" s="180"/>
      <c r="AF2307" s="180"/>
      <c r="AG2307" s="180"/>
      <c r="AH2307" s="180"/>
      <c r="AI2307" s="140"/>
      <c r="AJ2307" s="46"/>
      <c r="AL2307" s="140"/>
      <c r="AM2307" s="180"/>
      <c r="AN2307" s="180"/>
      <c r="AO2307" s="180"/>
      <c r="AP2307" s="180"/>
      <c r="AQ2307" s="140"/>
      <c r="AR2307" s="46"/>
      <c r="AT2307" s="140"/>
      <c r="AU2307" s="180"/>
      <c r="AV2307" s="180"/>
      <c r="AW2307" s="180"/>
      <c r="AX2307" s="180"/>
      <c r="AY2307" s="140"/>
      <c r="AZ2307" s="46"/>
    </row>
    <row r="2308" spans="22:52" x14ac:dyDescent="0.25">
      <c r="V2308" s="140"/>
      <c r="W2308" s="180"/>
      <c r="X2308" s="180"/>
      <c r="Y2308" s="180"/>
      <c r="Z2308" s="180"/>
      <c r="AA2308" s="140"/>
      <c r="AB2308" s="46"/>
      <c r="AD2308" s="140"/>
      <c r="AE2308" s="180"/>
      <c r="AF2308" s="180"/>
      <c r="AG2308" s="180"/>
      <c r="AH2308" s="180"/>
      <c r="AI2308" s="140"/>
      <c r="AJ2308" s="46"/>
      <c r="AL2308" s="140"/>
      <c r="AM2308" s="180"/>
      <c r="AN2308" s="180"/>
      <c r="AO2308" s="180"/>
      <c r="AP2308" s="180"/>
      <c r="AQ2308" s="140"/>
      <c r="AR2308" s="46"/>
      <c r="AT2308" s="140"/>
      <c r="AU2308" s="180"/>
      <c r="AV2308" s="180"/>
      <c r="AW2308" s="180"/>
      <c r="AX2308" s="180"/>
      <c r="AY2308" s="140"/>
      <c r="AZ2308" s="46"/>
    </row>
    <row r="2309" spans="22:52" x14ac:dyDescent="0.25">
      <c r="V2309" s="140"/>
      <c r="W2309" s="180"/>
      <c r="X2309" s="180"/>
      <c r="Y2309" s="180"/>
      <c r="Z2309" s="180"/>
      <c r="AA2309" s="140"/>
      <c r="AB2309" s="46"/>
      <c r="AD2309" s="140"/>
      <c r="AE2309" s="180"/>
      <c r="AF2309" s="180"/>
      <c r="AG2309" s="180"/>
      <c r="AH2309" s="180"/>
      <c r="AI2309" s="140"/>
      <c r="AJ2309" s="46"/>
      <c r="AL2309" s="140"/>
      <c r="AM2309" s="180"/>
      <c r="AN2309" s="180"/>
      <c r="AO2309" s="180"/>
      <c r="AP2309" s="180"/>
      <c r="AQ2309" s="140"/>
      <c r="AR2309" s="46"/>
      <c r="AT2309" s="140"/>
      <c r="AU2309" s="180"/>
      <c r="AV2309" s="180"/>
      <c r="AW2309" s="180"/>
      <c r="AX2309" s="180"/>
      <c r="AY2309" s="140"/>
      <c r="AZ2309" s="46"/>
    </row>
    <row r="2310" spans="22:52" x14ac:dyDescent="0.25">
      <c r="V2310" s="140"/>
      <c r="W2310" s="180"/>
      <c r="X2310" s="180"/>
      <c r="Y2310" s="180"/>
      <c r="Z2310" s="180"/>
      <c r="AA2310" s="140"/>
      <c r="AB2310" s="46"/>
      <c r="AD2310" s="140"/>
      <c r="AE2310" s="180"/>
      <c r="AF2310" s="180"/>
      <c r="AG2310" s="180"/>
      <c r="AH2310" s="180"/>
      <c r="AI2310" s="140"/>
      <c r="AJ2310" s="46"/>
      <c r="AL2310" s="140"/>
      <c r="AM2310" s="180"/>
      <c r="AN2310" s="180"/>
      <c r="AO2310" s="180"/>
      <c r="AP2310" s="180"/>
      <c r="AQ2310" s="140"/>
      <c r="AR2310" s="46"/>
      <c r="AT2310" s="140"/>
      <c r="AU2310" s="180"/>
      <c r="AV2310" s="180"/>
      <c r="AW2310" s="180"/>
      <c r="AX2310" s="180"/>
      <c r="AY2310" s="140"/>
      <c r="AZ2310" s="46"/>
    </row>
    <row r="2311" spans="22:52" x14ac:dyDescent="0.25">
      <c r="V2311" s="140"/>
      <c r="W2311" s="180"/>
      <c r="X2311" s="180"/>
      <c r="Y2311" s="180"/>
      <c r="Z2311" s="180"/>
      <c r="AA2311" s="140"/>
      <c r="AB2311" s="46"/>
      <c r="AD2311" s="140"/>
      <c r="AE2311" s="180"/>
      <c r="AF2311" s="180"/>
      <c r="AG2311" s="180"/>
      <c r="AH2311" s="180"/>
      <c r="AI2311" s="140"/>
      <c r="AJ2311" s="46"/>
      <c r="AL2311" s="140"/>
      <c r="AM2311" s="180"/>
      <c r="AN2311" s="180"/>
      <c r="AO2311" s="180"/>
      <c r="AP2311" s="180"/>
      <c r="AQ2311" s="140"/>
      <c r="AR2311" s="46"/>
      <c r="AT2311" s="140"/>
      <c r="AU2311" s="180"/>
      <c r="AV2311" s="180"/>
      <c r="AW2311" s="180"/>
      <c r="AX2311" s="180"/>
      <c r="AY2311" s="140"/>
      <c r="AZ2311" s="46"/>
    </row>
    <row r="2312" spans="22:52" x14ac:dyDescent="0.25">
      <c r="V2312" s="140"/>
      <c r="W2312" s="180"/>
      <c r="X2312" s="180"/>
      <c r="Y2312" s="180"/>
      <c r="Z2312" s="180"/>
      <c r="AA2312" s="140"/>
      <c r="AB2312" s="46"/>
      <c r="AD2312" s="140"/>
      <c r="AE2312" s="180"/>
      <c r="AF2312" s="180"/>
      <c r="AG2312" s="180"/>
      <c r="AH2312" s="180"/>
      <c r="AI2312" s="140"/>
      <c r="AJ2312" s="46"/>
      <c r="AL2312" s="140"/>
      <c r="AM2312" s="180"/>
      <c r="AN2312" s="180"/>
      <c r="AO2312" s="180"/>
      <c r="AP2312" s="180"/>
      <c r="AQ2312" s="140"/>
      <c r="AR2312" s="46"/>
      <c r="AT2312" s="140"/>
      <c r="AU2312" s="180"/>
      <c r="AV2312" s="180"/>
      <c r="AW2312" s="180"/>
      <c r="AX2312" s="180"/>
      <c r="AY2312" s="140"/>
      <c r="AZ2312" s="46"/>
    </row>
    <row r="2313" spans="22:52" x14ac:dyDescent="0.25">
      <c r="V2313" s="140"/>
      <c r="W2313" s="180"/>
      <c r="X2313" s="180"/>
      <c r="Y2313" s="180"/>
      <c r="Z2313" s="180"/>
      <c r="AA2313" s="140"/>
      <c r="AB2313" s="46"/>
      <c r="AD2313" s="140"/>
      <c r="AE2313" s="180"/>
      <c r="AF2313" s="180"/>
      <c r="AG2313" s="180"/>
      <c r="AH2313" s="180"/>
      <c r="AI2313" s="140"/>
      <c r="AJ2313" s="46"/>
      <c r="AL2313" s="140"/>
      <c r="AM2313" s="180"/>
      <c r="AN2313" s="180"/>
      <c r="AO2313" s="180"/>
      <c r="AP2313" s="180"/>
      <c r="AQ2313" s="140"/>
      <c r="AR2313" s="46"/>
      <c r="AT2313" s="140"/>
      <c r="AU2313" s="180"/>
      <c r="AV2313" s="180"/>
      <c r="AW2313" s="180"/>
      <c r="AX2313" s="180"/>
      <c r="AY2313" s="140"/>
      <c r="AZ2313" s="46"/>
    </row>
    <row r="2314" spans="22:52" x14ac:dyDescent="0.25">
      <c r="V2314" s="140"/>
      <c r="W2314" s="180"/>
      <c r="X2314" s="180"/>
      <c r="Y2314" s="180"/>
      <c r="Z2314" s="180"/>
      <c r="AA2314" s="140"/>
      <c r="AB2314" s="46"/>
      <c r="AD2314" s="140"/>
      <c r="AE2314" s="180"/>
      <c r="AF2314" s="180"/>
      <c r="AG2314" s="180"/>
      <c r="AH2314" s="180"/>
      <c r="AI2314" s="140"/>
      <c r="AJ2314" s="46"/>
      <c r="AL2314" s="140"/>
      <c r="AM2314" s="180"/>
      <c r="AN2314" s="180"/>
      <c r="AO2314" s="180"/>
      <c r="AP2314" s="180"/>
      <c r="AQ2314" s="140"/>
      <c r="AR2314" s="46"/>
      <c r="AT2314" s="140"/>
      <c r="AU2314" s="180"/>
      <c r="AV2314" s="180"/>
      <c r="AW2314" s="180"/>
      <c r="AX2314" s="180"/>
      <c r="AY2314" s="140"/>
      <c r="AZ2314" s="46"/>
    </row>
    <row r="2315" spans="22:52" x14ac:dyDescent="0.25">
      <c r="V2315" s="140"/>
      <c r="W2315" s="180"/>
      <c r="X2315" s="180"/>
      <c r="Y2315" s="180"/>
      <c r="Z2315" s="180"/>
      <c r="AA2315" s="140"/>
      <c r="AB2315" s="46"/>
      <c r="AD2315" s="140"/>
      <c r="AE2315" s="180"/>
      <c r="AF2315" s="180"/>
      <c r="AG2315" s="180"/>
      <c r="AH2315" s="180"/>
      <c r="AI2315" s="140"/>
      <c r="AJ2315" s="46"/>
      <c r="AL2315" s="140"/>
      <c r="AM2315" s="180"/>
      <c r="AN2315" s="180"/>
      <c r="AO2315" s="180"/>
      <c r="AP2315" s="180"/>
      <c r="AQ2315" s="140"/>
      <c r="AR2315" s="46"/>
      <c r="AT2315" s="140"/>
      <c r="AU2315" s="180"/>
      <c r="AV2315" s="180"/>
      <c r="AW2315" s="180"/>
      <c r="AX2315" s="180"/>
      <c r="AY2315" s="140"/>
      <c r="AZ2315" s="46"/>
    </row>
    <row r="2316" spans="22:52" x14ac:dyDescent="0.25">
      <c r="V2316" s="140"/>
      <c r="W2316" s="180"/>
      <c r="X2316" s="180"/>
      <c r="Y2316" s="180"/>
      <c r="Z2316" s="180"/>
      <c r="AA2316" s="140"/>
      <c r="AB2316" s="46"/>
      <c r="AD2316" s="140"/>
      <c r="AE2316" s="180"/>
      <c r="AF2316" s="180"/>
      <c r="AG2316" s="180"/>
      <c r="AH2316" s="180"/>
      <c r="AI2316" s="140"/>
      <c r="AJ2316" s="46"/>
      <c r="AL2316" s="140"/>
      <c r="AM2316" s="180"/>
      <c r="AN2316" s="180"/>
      <c r="AO2316" s="180"/>
      <c r="AP2316" s="180"/>
      <c r="AQ2316" s="140"/>
      <c r="AR2316" s="46"/>
      <c r="AT2316" s="140"/>
      <c r="AU2316" s="180"/>
      <c r="AV2316" s="180"/>
      <c r="AW2316" s="180"/>
      <c r="AX2316" s="180"/>
      <c r="AY2316" s="140"/>
      <c r="AZ2316" s="46"/>
    </row>
    <row r="2317" spans="22:52" x14ac:dyDescent="0.25">
      <c r="V2317" s="140"/>
      <c r="W2317" s="180"/>
      <c r="X2317" s="180"/>
      <c r="Y2317" s="180"/>
      <c r="Z2317" s="180"/>
      <c r="AA2317" s="140"/>
      <c r="AB2317" s="46"/>
      <c r="AD2317" s="140"/>
      <c r="AE2317" s="180"/>
      <c r="AF2317" s="180"/>
      <c r="AG2317" s="180"/>
      <c r="AH2317" s="180"/>
      <c r="AI2317" s="140"/>
      <c r="AJ2317" s="46"/>
      <c r="AL2317" s="140"/>
      <c r="AM2317" s="180"/>
      <c r="AN2317" s="180"/>
      <c r="AO2317" s="180"/>
      <c r="AP2317" s="180"/>
      <c r="AQ2317" s="140"/>
      <c r="AR2317" s="46"/>
      <c r="AT2317" s="140"/>
      <c r="AU2317" s="180"/>
      <c r="AV2317" s="180"/>
      <c r="AW2317" s="180"/>
      <c r="AX2317" s="180"/>
      <c r="AY2317" s="140"/>
      <c r="AZ2317" s="46"/>
    </row>
    <row r="2318" spans="22:52" x14ac:dyDescent="0.25">
      <c r="V2318" s="140"/>
      <c r="W2318" s="180"/>
      <c r="X2318" s="180"/>
      <c r="Y2318" s="180"/>
      <c r="Z2318" s="180"/>
      <c r="AA2318" s="140"/>
      <c r="AB2318" s="46"/>
      <c r="AD2318" s="140"/>
      <c r="AE2318" s="180"/>
      <c r="AF2318" s="180"/>
      <c r="AG2318" s="180"/>
      <c r="AH2318" s="180"/>
      <c r="AI2318" s="140"/>
      <c r="AJ2318" s="46"/>
      <c r="AL2318" s="140"/>
      <c r="AM2318" s="180"/>
      <c r="AN2318" s="180"/>
      <c r="AO2318" s="180"/>
      <c r="AP2318" s="180"/>
      <c r="AQ2318" s="140"/>
      <c r="AR2318" s="46"/>
      <c r="AT2318" s="140"/>
      <c r="AU2318" s="180"/>
      <c r="AV2318" s="180"/>
      <c r="AW2318" s="180"/>
      <c r="AX2318" s="180"/>
      <c r="AY2318" s="140"/>
      <c r="AZ2318" s="46"/>
    </row>
    <row r="2319" spans="22:52" x14ac:dyDescent="0.25">
      <c r="V2319" s="140"/>
      <c r="W2319" s="180"/>
      <c r="X2319" s="180"/>
      <c r="Y2319" s="180"/>
      <c r="Z2319" s="180"/>
      <c r="AA2319" s="140"/>
      <c r="AB2319" s="46"/>
      <c r="AD2319" s="140"/>
      <c r="AE2319" s="180"/>
      <c r="AF2319" s="180"/>
      <c r="AG2319" s="180"/>
      <c r="AH2319" s="180"/>
      <c r="AI2319" s="140"/>
      <c r="AJ2319" s="46"/>
      <c r="AL2319" s="140"/>
      <c r="AM2319" s="180"/>
      <c r="AN2319" s="180"/>
      <c r="AO2319" s="180"/>
      <c r="AP2319" s="180"/>
      <c r="AQ2319" s="140"/>
      <c r="AR2319" s="46"/>
      <c r="AT2319" s="140"/>
      <c r="AU2319" s="180"/>
      <c r="AV2319" s="180"/>
      <c r="AW2319" s="180"/>
      <c r="AX2319" s="180"/>
      <c r="AY2319" s="140"/>
      <c r="AZ2319" s="46"/>
    </row>
    <row r="2320" spans="22:52" x14ac:dyDescent="0.25">
      <c r="V2320" s="140"/>
      <c r="W2320" s="180"/>
      <c r="X2320" s="180"/>
      <c r="Y2320" s="180"/>
      <c r="Z2320" s="180"/>
      <c r="AA2320" s="140"/>
      <c r="AB2320" s="46"/>
      <c r="AD2320" s="140"/>
      <c r="AE2320" s="180"/>
      <c r="AF2320" s="180"/>
      <c r="AG2320" s="180"/>
      <c r="AH2320" s="180"/>
      <c r="AI2320" s="140"/>
      <c r="AJ2320" s="46"/>
      <c r="AL2320" s="140"/>
      <c r="AM2320" s="180"/>
      <c r="AN2320" s="180"/>
      <c r="AO2320" s="180"/>
      <c r="AP2320" s="180"/>
      <c r="AQ2320" s="140"/>
      <c r="AR2320" s="46"/>
      <c r="AT2320" s="140"/>
      <c r="AU2320" s="180"/>
      <c r="AV2320" s="180"/>
      <c r="AW2320" s="180"/>
      <c r="AX2320" s="180"/>
      <c r="AY2320" s="140"/>
      <c r="AZ2320" s="46"/>
    </row>
    <row r="2321" spans="22:52" x14ac:dyDescent="0.25">
      <c r="V2321" s="140"/>
      <c r="W2321" s="180"/>
      <c r="X2321" s="180"/>
      <c r="Y2321" s="180"/>
      <c r="Z2321" s="180"/>
      <c r="AA2321" s="140"/>
      <c r="AB2321" s="46"/>
      <c r="AD2321" s="140"/>
      <c r="AE2321" s="180"/>
      <c r="AF2321" s="180"/>
      <c r="AG2321" s="180"/>
      <c r="AH2321" s="180"/>
      <c r="AI2321" s="140"/>
      <c r="AJ2321" s="46"/>
      <c r="AL2321" s="140"/>
      <c r="AM2321" s="180"/>
      <c r="AN2321" s="180"/>
      <c r="AO2321" s="180"/>
      <c r="AP2321" s="180"/>
      <c r="AQ2321" s="140"/>
      <c r="AR2321" s="46"/>
      <c r="AT2321" s="140"/>
      <c r="AU2321" s="180"/>
      <c r="AV2321" s="180"/>
      <c r="AW2321" s="180"/>
      <c r="AX2321" s="180"/>
      <c r="AY2321" s="140"/>
      <c r="AZ2321" s="46"/>
    </row>
    <row r="2322" spans="22:52" x14ac:dyDescent="0.25">
      <c r="V2322" s="140"/>
      <c r="W2322" s="180"/>
      <c r="X2322" s="180"/>
      <c r="Y2322" s="180"/>
      <c r="Z2322" s="180"/>
      <c r="AA2322" s="140"/>
      <c r="AB2322" s="46"/>
      <c r="AD2322" s="140"/>
      <c r="AE2322" s="180"/>
      <c r="AF2322" s="180"/>
      <c r="AG2322" s="180"/>
      <c r="AH2322" s="180"/>
      <c r="AI2322" s="140"/>
      <c r="AJ2322" s="46"/>
      <c r="AL2322" s="140"/>
      <c r="AM2322" s="180"/>
      <c r="AN2322" s="180"/>
      <c r="AO2322" s="180"/>
      <c r="AP2322" s="180"/>
      <c r="AQ2322" s="140"/>
      <c r="AR2322" s="46"/>
      <c r="AT2322" s="140"/>
      <c r="AU2322" s="180"/>
      <c r="AV2322" s="180"/>
      <c r="AW2322" s="180"/>
      <c r="AX2322" s="180"/>
      <c r="AY2322" s="140"/>
      <c r="AZ2322" s="46"/>
    </row>
    <row r="2323" spans="22:52" x14ac:dyDescent="0.25">
      <c r="V2323" s="140"/>
      <c r="W2323" s="180"/>
      <c r="X2323" s="180"/>
      <c r="Y2323" s="180"/>
      <c r="Z2323" s="180"/>
      <c r="AA2323" s="140"/>
      <c r="AB2323" s="46"/>
      <c r="AD2323" s="140"/>
      <c r="AE2323" s="180"/>
      <c r="AF2323" s="180"/>
      <c r="AG2323" s="180"/>
      <c r="AH2323" s="180"/>
      <c r="AI2323" s="140"/>
      <c r="AJ2323" s="46"/>
      <c r="AL2323" s="140"/>
      <c r="AM2323" s="180"/>
      <c r="AN2323" s="180"/>
      <c r="AO2323" s="180"/>
      <c r="AP2323" s="180"/>
      <c r="AQ2323" s="140"/>
      <c r="AR2323" s="46"/>
      <c r="AT2323" s="140"/>
      <c r="AU2323" s="180"/>
      <c r="AV2323" s="180"/>
      <c r="AW2323" s="180"/>
      <c r="AX2323" s="180"/>
      <c r="AY2323" s="140"/>
      <c r="AZ2323" s="46"/>
    </row>
    <row r="2324" spans="22:52" x14ac:dyDescent="0.25">
      <c r="V2324" s="140"/>
      <c r="W2324" s="180"/>
      <c r="X2324" s="180"/>
      <c r="Y2324" s="180"/>
      <c r="Z2324" s="180"/>
      <c r="AA2324" s="140"/>
      <c r="AB2324" s="46"/>
      <c r="AD2324" s="140"/>
      <c r="AE2324" s="180"/>
      <c r="AF2324" s="180"/>
      <c r="AG2324" s="180"/>
      <c r="AH2324" s="180"/>
      <c r="AI2324" s="140"/>
      <c r="AJ2324" s="46"/>
      <c r="AL2324" s="140"/>
      <c r="AM2324" s="180"/>
      <c r="AN2324" s="180"/>
      <c r="AO2324" s="180"/>
      <c r="AP2324" s="180"/>
      <c r="AQ2324" s="140"/>
      <c r="AR2324" s="46"/>
      <c r="AT2324" s="140"/>
      <c r="AU2324" s="180"/>
      <c r="AV2324" s="180"/>
      <c r="AW2324" s="180"/>
      <c r="AX2324" s="180"/>
      <c r="AY2324" s="140"/>
      <c r="AZ2324" s="46"/>
    </row>
    <row r="2325" spans="22:52" x14ac:dyDescent="0.25">
      <c r="V2325" s="140"/>
      <c r="W2325" s="180"/>
      <c r="X2325" s="180"/>
      <c r="Y2325" s="180"/>
      <c r="Z2325" s="180"/>
      <c r="AA2325" s="140"/>
      <c r="AB2325" s="46"/>
      <c r="AD2325" s="140"/>
      <c r="AE2325" s="180"/>
      <c r="AF2325" s="180"/>
      <c r="AG2325" s="180"/>
      <c r="AH2325" s="180"/>
      <c r="AI2325" s="140"/>
      <c r="AJ2325" s="46"/>
      <c r="AL2325" s="140"/>
      <c r="AM2325" s="180"/>
      <c r="AN2325" s="180"/>
      <c r="AO2325" s="180"/>
      <c r="AP2325" s="180"/>
      <c r="AQ2325" s="140"/>
      <c r="AR2325" s="46"/>
      <c r="AT2325" s="140"/>
      <c r="AU2325" s="180"/>
      <c r="AV2325" s="180"/>
      <c r="AW2325" s="180"/>
      <c r="AX2325" s="180"/>
      <c r="AY2325" s="140"/>
      <c r="AZ2325" s="46"/>
    </row>
    <row r="2326" spans="22:52" x14ac:dyDescent="0.25">
      <c r="V2326" s="140"/>
      <c r="W2326" s="180"/>
      <c r="X2326" s="180"/>
      <c r="Y2326" s="180"/>
      <c r="Z2326" s="180"/>
      <c r="AA2326" s="140"/>
      <c r="AB2326" s="46"/>
      <c r="AD2326" s="140"/>
      <c r="AE2326" s="180"/>
      <c r="AF2326" s="180"/>
      <c r="AG2326" s="180"/>
      <c r="AH2326" s="180"/>
      <c r="AI2326" s="140"/>
      <c r="AJ2326" s="46"/>
      <c r="AL2326" s="140"/>
      <c r="AM2326" s="180"/>
      <c r="AN2326" s="180"/>
      <c r="AO2326" s="180"/>
      <c r="AP2326" s="180"/>
      <c r="AQ2326" s="140"/>
      <c r="AR2326" s="46"/>
      <c r="AT2326" s="140"/>
      <c r="AU2326" s="180"/>
      <c r="AV2326" s="180"/>
      <c r="AW2326" s="180"/>
      <c r="AX2326" s="180"/>
      <c r="AY2326" s="140"/>
      <c r="AZ2326" s="46"/>
    </row>
    <row r="2327" spans="22:52" x14ac:dyDescent="0.25">
      <c r="V2327" s="140"/>
      <c r="W2327" s="180"/>
      <c r="X2327" s="180"/>
      <c r="Y2327" s="180"/>
      <c r="Z2327" s="180"/>
      <c r="AA2327" s="140"/>
      <c r="AB2327" s="46"/>
      <c r="AD2327" s="140"/>
      <c r="AE2327" s="180"/>
      <c r="AF2327" s="180"/>
      <c r="AG2327" s="180"/>
      <c r="AH2327" s="180"/>
      <c r="AI2327" s="140"/>
      <c r="AJ2327" s="46"/>
      <c r="AL2327" s="140"/>
      <c r="AM2327" s="180"/>
      <c r="AN2327" s="180"/>
      <c r="AO2327" s="180"/>
      <c r="AP2327" s="180"/>
      <c r="AQ2327" s="140"/>
      <c r="AR2327" s="46"/>
      <c r="AT2327" s="140"/>
      <c r="AU2327" s="180"/>
      <c r="AV2327" s="180"/>
      <c r="AW2327" s="180"/>
      <c r="AX2327" s="180"/>
      <c r="AY2327" s="140"/>
      <c r="AZ2327" s="46"/>
    </row>
    <row r="2328" spans="22:52" x14ac:dyDescent="0.25">
      <c r="V2328" s="140"/>
      <c r="W2328" s="180"/>
      <c r="X2328" s="180"/>
      <c r="Y2328" s="180"/>
      <c r="Z2328" s="180"/>
      <c r="AA2328" s="140"/>
      <c r="AB2328" s="46"/>
      <c r="AD2328" s="140"/>
      <c r="AE2328" s="180"/>
      <c r="AF2328" s="180"/>
      <c r="AG2328" s="180"/>
      <c r="AH2328" s="180"/>
      <c r="AI2328" s="140"/>
      <c r="AJ2328" s="46"/>
      <c r="AL2328" s="140"/>
      <c r="AM2328" s="180"/>
      <c r="AN2328" s="180"/>
      <c r="AO2328" s="180"/>
      <c r="AP2328" s="180"/>
      <c r="AQ2328" s="140"/>
      <c r="AR2328" s="46"/>
      <c r="AT2328" s="140"/>
      <c r="AU2328" s="180"/>
      <c r="AV2328" s="180"/>
      <c r="AW2328" s="180"/>
      <c r="AX2328" s="180"/>
      <c r="AY2328" s="140"/>
      <c r="AZ2328" s="46"/>
    </row>
    <row r="2329" spans="22:52" x14ac:dyDescent="0.25">
      <c r="V2329" s="140"/>
      <c r="W2329" s="180"/>
      <c r="X2329" s="180"/>
      <c r="Y2329" s="180"/>
      <c r="Z2329" s="180"/>
      <c r="AA2329" s="140"/>
      <c r="AB2329" s="46"/>
      <c r="AD2329" s="140"/>
      <c r="AE2329" s="180"/>
      <c r="AF2329" s="180"/>
      <c r="AG2329" s="180"/>
      <c r="AH2329" s="180"/>
      <c r="AI2329" s="140"/>
      <c r="AJ2329" s="46"/>
      <c r="AL2329" s="140"/>
      <c r="AM2329" s="180"/>
      <c r="AN2329" s="180"/>
      <c r="AO2329" s="180"/>
      <c r="AP2329" s="180"/>
      <c r="AQ2329" s="140"/>
      <c r="AR2329" s="46"/>
      <c r="AT2329" s="140"/>
      <c r="AU2329" s="180"/>
      <c r="AV2329" s="180"/>
      <c r="AW2329" s="180"/>
      <c r="AX2329" s="180"/>
      <c r="AY2329" s="140"/>
      <c r="AZ2329" s="46"/>
    </row>
    <row r="2330" spans="22:52" x14ac:dyDescent="0.25">
      <c r="V2330" s="140"/>
      <c r="W2330" s="180"/>
      <c r="X2330" s="180"/>
      <c r="Y2330" s="180"/>
      <c r="Z2330" s="180"/>
      <c r="AA2330" s="140"/>
      <c r="AB2330" s="46"/>
      <c r="AD2330" s="140"/>
      <c r="AE2330" s="180"/>
      <c r="AF2330" s="180"/>
      <c r="AG2330" s="180"/>
      <c r="AH2330" s="180"/>
      <c r="AI2330" s="140"/>
      <c r="AJ2330" s="46"/>
      <c r="AL2330" s="140"/>
      <c r="AM2330" s="180"/>
      <c r="AN2330" s="180"/>
      <c r="AO2330" s="180"/>
      <c r="AP2330" s="180"/>
      <c r="AQ2330" s="140"/>
      <c r="AR2330" s="46"/>
      <c r="AT2330" s="140"/>
      <c r="AU2330" s="180"/>
      <c r="AV2330" s="180"/>
      <c r="AW2330" s="180"/>
      <c r="AX2330" s="180"/>
      <c r="AY2330" s="140"/>
      <c r="AZ2330" s="46"/>
    </row>
    <row r="2331" spans="22:52" x14ac:dyDescent="0.25">
      <c r="V2331" s="140"/>
      <c r="W2331" s="180"/>
      <c r="X2331" s="180"/>
      <c r="Y2331" s="180"/>
      <c r="Z2331" s="180"/>
      <c r="AA2331" s="140"/>
      <c r="AB2331" s="46"/>
      <c r="AD2331" s="140"/>
      <c r="AE2331" s="180"/>
      <c r="AF2331" s="180"/>
      <c r="AG2331" s="180"/>
      <c r="AH2331" s="180"/>
      <c r="AI2331" s="140"/>
      <c r="AJ2331" s="46"/>
      <c r="AL2331" s="140"/>
      <c r="AM2331" s="180"/>
      <c r="AN2331" s="180"/>
      <c r="AO2331" s="180"/>
      <c r="AP2331" s="180"/>
      <c r="AQ2331" s="140"/>
      <c r="AR2331" s="46"/>
      <c r="AT2331" s="140"/>
      <c r="AU2331" s="180"/>
      <c r="AV2331" s="180"/>
      <c r="AW2331" s="180"/>
      <c r="AX2331" s="180"/>
      <c r="AY2331" s="140"/>
      <c r="AZ2331" s="46"/>
    </row>
    <row r="2332" spans="22:52" x14ac:dyDescent="0.25">
      <c r="V2332" s="140"/>
      <c r="W2332" s="180"/>
      <c r="X2332" s="180"/>
      <c r="Y2332" s="180"/>
      <c r="Z2332" s="180"/>
      <c r="AA2332" s="140"/>
      <c r="AB2332" s="46"/>
      <c r="AD2332" s="140"/>
      <c r="AE2332" s="180"/>
      <c r="AF2332" s="180"/>
      <c r="AG2332" s="180"/>
      <c r="AH2332" s="180"/>
      <c r="AI2332" s="140"/>
      <c r="AJ2332" s="46"/>
      <c r="AL2332" s="140"/>
      <c r="AM2332" s="180"/>
      <c r="AN2332" s="180"/>
      <c r="AO2332" s="180"/>
      <c r="AP2332" s="180"/>
      <c r="AQ2332" s="140"/>
      <c r="AR2332" s="46"/>
      <c r="AT2332" s="140"/>
      <c r="AU2332" s="180"/>
      <c r="AV2332" s="180"/>
      <c r="AW2332" s="180"/>
      <c r="AX2332" s="180"/>
      <c r="AY2332" s="140"/>
      <c r="AZ2332" s="46"/>
    </row>
    <row r="2333" spans="22:52" x14ac:dyDescent="0.25">
      <c r="V2333" s="140"/>
      <c r="W2333" s="180"/>
      <c r="X2333" s="180"/>
      <c r="Y2333" s="180"/>
      <c r="Z2333" s="180"/>
      <c r="AA2333" s="140"/>
      <c r="AB2333" s="46"/>
      <c r="AD2333" s="140"/>
      <c r="AE2333" s="180"/>
      <c r="AF2333" s="180"/>
      <c r="AG2333" s="180"/>
      <c r="AH2333" s="180"/>
      <c r="AI2333" s="140"/>
      <c r="AJ2333" s="46"/>
      <c r="AL2333" s="140"/>
      <c r="AM2333" s="180"/>
      <c r="AN2333" s="180"/>
      <c r="AO2333" s="180"/>
      <c r="AP2333" s="180"/>
      <c r="AQ2333" s="140"/>
      <c r="AR2333" s="46"/>
      <c r="AT2333" s="140"/>
      <c r="AU2333" s="180"/>
      <c r="AV2333" s="180"/>
      <c r="AW2333" s="180"/>
      <c r="AX2333" s="180"/>
      <c r="AY2333" s="140"/>
      <c r="AZ2333" s="46"/>
    </row>
    <row r="2334" spans="22:52" x14ac:dyDescent="0.25">
      <c r="V2334" s="140"/>
      <c r="W2334" s="180"/>
      <c r="X2334" s="180"/>
      <c r="Y2334" s="180"/>
      <c r="Z2334" s="180"/>
      <c r="AA2334" s="140"/>
      <c r="AB2334" s="46"/>
      <c r="AD2334" s="140"/>
      <c r="AE2334" s="180"/>
      <c r="AF2334" s="180"/>
      <c r="AG2334" s="180"/>
      <c r="AH2334" s="180"/>
      <c r="AI2334" s="140"/>
      <c r="AJ2334" s="46"/>
      <c r="AL2334" s="140"/>
      <c r="AM2334" s="180"/>
      <c r="AN2334" s="180"/>
      <c r="AO2334" s="180"/>
      <c r="AP2334" s="180"/>
      <c r="AQ2334" s="140"/>
      <c r="AR2334" s="46"/>
      <c r="AT2334" s="140"/>
      <c r="AU2334" s="180"/>
      <c r="AV2334" s="180"/>
      <c r="AW2334" s="180"/>
      <c r="AX2334" s="180"/>
      <c r="AY2334" s="140"/>
      <c r="AZ2334" s="46"/>
    </row>
    <row r="2335" spans="22:52" x14ac:dyDescent="0.25">
      <c r="V2335" s="140"/>
      <c r="W2335" s="180"/>
      <c r="X2335" s="180"/>
      <c r="Y2335" s="180"/>
      <c r="Z2335" s="180"/>
      <c r="AA2335" s="140"/>
      <c r="AB2335" s="46"/>
      <c r="AD2335" s="140"/>
      <c r="AE2335" s="180"/>
      <c r="AF2335" s="180"/>
      <c r="AG2335" s="180"/>
      <c r="AH2335" s="180"/>
      <c r="AI2335" s="140"/>
      <c r="AJ2335" s="46"/>
      <c r="AL2335" s="140"/>
      <c r="AM2335" s="180"/>
      <c r="AN2335" s="180"/>
      <c r="AO2335" s="180"/>
      <c r="AP2335" s="180"/>
      <c r="AQ2335" s="140"/>
      <c r="AR2335" s="46"/>
      <c r="AT2335" s="140"/>
      <c r="AU2335" s="180"/>
      <c r="AV2335" s="180"/>
      <c r="AW2335" s="180"/>
      <c r="AX2335" s="180"/>
      <c r="AY2335" s="140"/>
      <c r="AZ2335" s="46"/>
    </row>
    <row r="2336" spans="22:52" x14ac:dyDescent="0.25">
      <c r="V2336" s="140"/>
      <c r="W2336" s="180"/>
      <c r="X2336" s="180"/>
      <c r="Y2336" s="180"/>
      <c r="Z2336" s="180"/>
      <c r="AA2336" s="140"/>
      <c r="AB2336" s="46"/>
      <c r="AD2336" s="140"/>
      <c r="AE2336" s="180"/>
      <c r="AF2336" s="180"/>
      <c r="AG2336" s="180"/>
      <c r="AH2336" s="180"/>
      <c r="AI2336" s="140"/>
      <c r="AJ2336" s="46"/>
      <c r="AL2336" s="140"/>
      <c r="AM2336" s="180"/>
      <c r="AN2336" s="180"/>
      <c r="AO2336" s="180"/>
      <c r="AP2336" s="180"/>
      <c r="AQ2336" s="140"/>
      <c r="AR2336" s="46"/>
      <c r="AT2336" s="140"/>
      <c r="AU2336" s="180"/>
      <c r="AV2336" s="180"/>
      <c r="AW2336" s="180"/>
      <c r="AX2336" s="180"/>
      <c r="AY2336" s="140"/>
      <c r="AZ2336" s="46"/>
    </row>
    <row r="2337" spans="22:52" x14ac:dyDescent="0.25">
      <c r="V2337" s="140"/>
      <c r="W2337" s="180"/>
      <c r="X2337" s="180"/>
      <c r="Y2337" s="180"/>
      <c r="Z2337" s="180"/>
      <c r="AA2337" s="140"/>
      <c r="AB2337" s="46"/>
      <c r="AD2337" s="140"/>
      <c r="AE2337" s="180"/>
      <c r="AF2337" s="180"/>
      <c r="AG2337" s="180"/>
      <c r="AH2337" s="180"/>
      <c r="AI2337" s="140"/>
      <c r="AJ2337" s="46"/>
      <c r="AL2337" s="140"/>
      <c r="AM2337" s="180"/>
      <c r="AN2337" s="180"/>
      <c r="AO2337" s="180"/>
      <c r="AP2337" s="180"/>
      <c r="AQ2337" s="140"/>
      <c r="AR2337" s="46"/>
      <c r="AT2337" s="140"/>
      <c r="AU2337" s="180"/>
      <c r="AV2337" s="180"/>
      <c r="AW2337" s="180"/>
      <c r="AX2337" s="180"/>
      <c r="AY2337" s="140"/>
      <c r="AZ2337" s="46"/>
    </row>
    <row r="2338" spans="22:52" x14ac:dyDescent="0.25">
      <c r="V2338" s="140"/>
      <c r="W2338" s="180"/>
      <c r="X2338" s="180"/>
      <c r="Y2338" s="180"/>
      <c r="Z2338" s="180"/>
      <c r="AA2338" s="140"/>
      <c r="AB2338" s="46"/>
      <c r="AD2338" s="140"/>
      <c r="AE2338" s="180"/>
      <c r="AF2338" s="180"/>
      <c r="AG2338" s="180"/>
      <c r="AH2338" s="180"/>
      <c r="AI2338" s="140"/>
      <c r="AJ2338" s="46"/>
      <c r="AL2338" s="140"/>
      <c r="AM2338" s="180"/>
      <c r="AN2338" s="180"/>
      <c r="AO2338" s="180"/>
      <c r="AP2338" s="180"/>
      <c r="AQ2338" s="140"/>
      <c r="AR2338" s="46"/>
      <c r="AT2338" s="140"/>
      <c r="AU2338" s="180"/>
      <c r="AV2338" s="180"/>
      <c r="AW2338" s="180"/>
      <c r="AX2338" s="180"/>
      <c r="AY2338" s="140"/>
      <c r="AZ2338" s="46"/>
    </row>
    <row r="2339" spans="22:52" x14ac:dyDescent="0.25">
      <c r="V2339" s="140"/>
      <c r="W2339" s="180"/>
      <c r="X2339" s="180"/>
      <c r="Y2339" s="180"/>
      <c r="Z2339" s="180"/>
      <c r="AA2339" s="140"/>
      <c r="AB2339" s="46"/>
      <c r="AD2339" s="140"/>
      <c r="AE2339" s="180"/>
      <c r="AF2339" s="180"/>
      <c r="AG2339" s="180"/>
      <c r="AH2339" s="180"/>
      <c r="AI2339" s="140"/>
      <c r="AJ2339" s="46"/>
      <c r="AL2339" s="140"/>
      <c r="AM2339" s="180"/>
      <c r="AN2339" s="180"/>
      <c r="AO2339" s="180"/>
      <c r="AP2339" s="180"/>
      <c r="AQ2339" s="140"/>
      <c r="AR2339" s="46"/>
      <c r="AT2339" s="140"/>
      <c r="AU2339" s="180"/>
      <c r="AV2339" s="180"/>
      <c r="AW2339" s="180"/>
      <c r="AX2339" s="180"/>
      <c r="AY2339" s="140"/>
      <c r="AZ2339" s="46"/>
    </row>
    <row r="2340" spans="22:52" x14ac:dyDescent="0.25">
      <c r="V2340" s="140"/>
      <c r="W2340" s="180"/>
      <c r="X2340" s="180"/>
      <c r="Y2340" s="180"/>
      <c r="Z2340" s="180"/>
      <c r="AA2340" s="140"/>
      <c r="AB2340" s="46"/>
      <c r="AD2340" s="140"/>
      <c r="AE2340" s="180"/>
      <c r="AF2340" s="180"/>
      <c r="AG2340" s="180"/>
      <c r="AH2340" s="180"/>
      <c r="AI2340" s="140"/>
      <c r="AJ2340" s="46"/>
      <c r="AL2340" s="140"/>
      <c r="AM2340" s="180"/>
      <c r="AN2340" s="180"/>
      <c r="AO2340" s="180"/>
      <c r="AP2340" s="180"/>
      <c r="AQ2340" s="140"/>
      <c r="AR2340" s="46"/>
      <c r="AT2340" s="140"/>
      <c r="AU2340" s="180"/>
      <c r="AV2340" s="180"/>
      <c r="AW2340" s="180"/>
      <c r="AX2340" s="180"/>
      <c r="AY2340" s="140"/>
      <c r="AZ2340" s="46"/>
    </row>
    <row r="2341" spans="22:52" x14ac:dyDescent="0.25">
      <c r="V2341" s="140"/>
      <c r="W2341" s="180"/>
      <c r="X2341" s="180"/>
      <c r="Y2341" s="180"/>
      <c r="Z2341" s="180"/>
      <c r="AA2341" s="140"/>
      <c r="AB2341" s="46"/>
      <c r="AD2341" s="140"/>
      <c r="AE2341" s="180"/>
      <c r="AF2341" s="180"/>
      <c r="AG2341" s="180"/>
      <c r="AH2341" s="180"/>
      <c r="AI2341" s="140"/>
      <c r="AJ2341" s="46"/>
      <c r="AL2341" s="140"/>
      <c r="AM2341" s="180"/>
      <c r="AN2341" s="180"/>
      <c r="AO2341" s="180"/>
      <c r="AP2341" s="180"/>
      <c r="AQ2341" s="140"/>
      <c r="AR2341" s="46"/>
      <c r="AT2341" s="140"/>
      <c r="AU2341" s="180"/>
      <c r="AV2341" s="180"/>
      <c r="AW2341" s="180"/>
      <c r="AX2341" s="180"/>
      <c r="AY2341" s="140"/>
      <c r="AZ2341" s="46"/>
    </row>
    <row r="2342" spans="22:52" x14ac:dyDescent="0.25">
      <c r="V2342" s="140"/>
      <c r="W2342" s="180"/>
      <c r="X2342" s="180"/>
      <c r="Y2342" s="180"/>
      <c r="Z2342" s="180"/>
      <c r="AA2342" s="140"/>
      <c r="AB2342" s="46"/>
      <c r="AD2342" s="140"/>
      <c r="AE2342" s="180"/>
      <c r="AF2342" s="180"/>
      <c r="AG2342" s="180"/>
      <c r="AH2342" s="180"/>
      <c r="AI2342" s="140"/>
      <c r="AJ2342" s="46"/>
      <c r="AL2342" s="140"/>
      <c r="AM2342" s="180"/>
      <c r="AN2342" s="180"/>
      <c r="AO2342" s="180"/>
      <c r="AP2342" s="180"/>
      <c r="AQ2342" s="140"/>
      <c r="AR2342" s="46"/>
      <c r="AT2342" s="140"/>
      <c r="AU2342" s="180"/>
      <c r="AV2342" s="180"/>
      <c r="AW2342" s="180"/>
      <c r="AX2342" s="180"/>
      <c r="AY2342" s="140"/>
      <c r="AZ2342" s="46"/>
    </row>
    <row r="2343" spans="22:52" x14ac:dyDescent="0.25">
      <c r="V2343" s="140"/>
      <c r="W2343" s="180"/>
      <c r="X2343" s="180"/>
      <c r="Y2343" s="180"/>
      <c r="Z2343" s="180"/>
      <c r="AA2343" s="140"/>
      <c r="AB2343" s="46"/>
      <c r="AD2343" s="140"/>
      <c r="AE2343" s="180"/>
      <c r="AF2343" s="180"/>
      <c r="AG2343" s="180"/>
      <c r="AH2343" s="180"/>
      <c r="AI2343" s="140"/>
      <c r="AJ2343" s="46"/>
      <c r="AL2343" s="140"/>
      <c r="AM2343" s="180"/>
      <c r="AN2343" s="180"/>
      <c r="AO2343" s="180"/>
      <c r="AP2343" s="180"/>
      <c r="AQ2343" s="140"/>
      <c r="AR2343" s="46"/>
      <c r="AT2343" s="140"/>
      <c r="AU2343" s="180"/>
      <c r="AV2343" s="180"/>
      <c r="AW2343" s="180"/>
      <c r="AX2343" s="180"/>
      <c r="AY2343" s="140"/>
      <c r="AZ2343" s="46"/>
    </row>
    <row r="2344" spans="22:52" x14ac:dyDescent="0.25">
      <c r="V2344" s="140"/>
      <c r="W2344" s="180"/>
      <c r="X2344" s="180"/>
      <c r="Y2344" s="180"/>
      <c r="Z2344" s="180"/>
      <c r="AA2344" s="140"/>
      <c r="AB2344" s="46"/>
      <c r="AD2344" s="140"/>
      <c r="AE2344" s="180"/>
      <c r="AF2344" s="180"/>
      <c r="AG2344" s="180"/>
      <c r="AH2344" s="180"/>
      <c r="AI2344" s="140"/>
      <c r="AJ2344" s="46"/>
      <c r="AL2344" s="140"/>
      <c r="AM2344" s="180"/>
      <c r="AN2344" s="180"/>
      <c r="AO2344" s="180"/>
      <c r="AP2344" s="180"/>
      <c r="AQ2344" s="140"/>
      <c r="AR2344" s="46"/>
      <c r="AT2344" s="140"/>
      <c r="AU2344" s="180"/>
      <c r="AV2344" s="180"/>
      <c r="AW2344" s="180"/>
      <c r="AX2344" s="180"/>
      <c r="AY2344" s="140"/>
      <c r="AZ2344" s="46"/>
    </row>
    <row r="2345" spans="22:52" x14ac:dyDescent="0.25">
      <c r="V2345" s="140"/>
      <c r="W2345" s="180"/>
      <c r="X2345" s="180"/>
      <c r="Y2345" s="180"/>
      <c r="Z2345" s="180"/>
      <c r="AA2345" s="140"/>
      <c r="AB2345" s="46"/>
      <c r="AD2345" s="140"/>
      <c r="AE2345" s="180"/>
      <c r="AF2345" s="180"/>
      <c r="AG2345" s="180"/>
      <c r="AH2345" s="180"/>
      <c r="AI2345" s="140"/>
      <c r="AJ2345" s="46"/>
      <c r="AL2345" s="140"/>
      <c r="AM2345" s="180"/>
      <c r="AN2345" s="180"/>
      <c r="AO2345" s="180"/>
      <c r="AP2345" s="180"/>
      <c r="AQ2345" s="140"/>
      <c r="AR2345" s="46"/>
      <c r="AT2345" s="140"/>
      <c r="AU2345" s="180"/>
      <c r="AV2345" s="180"/>
      <c r="AW2345" s="180"/>
      <c r="AX2345" s="180"/>
      <c r="AY2345" s="140"/>
      <c r="AZ2345" s="46"/>
    </row>
    <row r="2346" spans="22:52" x14ac:dyDescent="0.25">
      <c r="V2346" s="140"/>
      <c r="W2346" s="180"/>
      <c r="X2346" s="180"/>
      <c r="Y2346" s="180"/>
      <c r="Z2346" s="180"/>
      <c r="AA2346" s="140"/>
      <c r="AB2346" s="46"/>
      <c r="AD2346" s="140"/>
      <c r="AE2346" s="180"/>
      <c r="AF2346" s="180"/>
      <c r="AG2346" s="180"/>
      <c r="AH2346" s="180"/>
      <c r="AI2346" s="140"/>
      <c r="AJ2346" s="46"/>
      <c r="AL2346" s="140"/>
      <c r="AM2346" s="180"/>
      <c r="AN2346" s="180"/>
      <c r="AO2346" s="180"/>
      <c r="AP2346" s="180"/>
      <c r="AQ2346" s="140"/>
      <c r="AR2346" s="46"/>
      <c r="AT2346" s="140"/>
      <c r="AU2346" s="180"/>
      <c r="AV2346" s="180"/>
      <c r="AW2346" s="180"/>
      <c r="AX2346" s="180"/>
      <c r="AY2346" s="140"/>
      <c r="AZ2346" s="46"/>
    </row>
    <row r="2347" spans="22:52" x14ac:dyDescent="0.25">
      <c r="V2347" s="140"/>
      <c r="W2347" s="180"/>
      <c r="X2347" s="180"/>
      <c r="Y2347" s="180"/>
      <c r="Z2347" s="180"/>
      <c r="AA2347" s="140"/>
      <c r="AB2347" s="46"/>
      <c r="AD2347" s="140"/>
      <c r="AE2347" s="180"/>
      <c r="AF2347" s="180"/>
      <c r="AG2347" s="180"/>
      <c r="AH2347" s="180"/>
      <c r="AI2347" s="140"/>
      <c r="AJ2347" s="46"/>
      <c r="AL2347" s="140"/>
      <c r="AM2347" s="180"/>
      <c r="AN2347" s="180"/>
      <c r="AO2347" s="180"/>
      <c r="AP2347" s="180"/>
      <c r="AQ2347" s="140"/>
      <c r="AR2347" s="46"/>
      <c r="AT2347" s="140"/>
      <c r="AU2347" s="180"/>
      <c r="AV2347" s="180"/>
      <c r="AW2347" s="180"/>
      <c r="AX2347" s="180"/>
      <c r="AY2347" s="140"/>
      <c r="AZ2347" s="46"/>
    </row>
    <row r="2348" spans="22:52" x14ac:dyDescent="0.25">
      <c r="V2348" s="140"/>
      <c r="W2348" s="180"/>
      <c r="X2348" s="180"/>
      <c r="Y2348" s="180"/>
      <c r="Z2348" s="180"/>
      <c r="AA2348" s="140"/>
      <c r="AB2348" s="46"/>
      <c r="AD2348" s="140"/>
      <c r="AE2348" s="180"/>
      <c r="AF2348" s="180"/>
      <c r="AG2348" s="180"/>
      <c r="AH2348" s="180"/>
      <c r="AI2348" s="140"/>
      <c r="AJ2348" s="46"/>
      <c r="AL2348" s="140"/>
      <c r="AM2348" s="180"/>
      <c r="AN2348" s="180"/>
      <c r="AO2348" s="180"/>
      <c r="AP2348" s="180"/>
      <c r="AQ2348" s="140"/>
      <c r="AR2348" s="46"/>
      <c r="AT2348" s="140"/>
      <c r="AU2348" s="180"/>
      <c r="AV2348" s="180"/>
      <c r="AW2348" s="180"/>
      <c r="AX2348" s="180"/>
      <c r="AY2348" s="140"/>
      <c r="AZ2348" s="46"/>
    </row>
    <row r="2349" spans="22:52" x14ac:dyDescent="0.25">
      <c r="V2349" s="140"/>
      <c r="W2349" s="180"/>
      <c r="X2349" s="180"/>
      <c r="Y2349" s="180"/>
      <c r="Z2349" s="180"/>
      <c r="AA2349" s="140"/>
      <c r="AB2349" s="46"/>
      <c r="AD2349" s="140"/>
      <c r="AE2349" s="180"/>
      <c r="AF2349" s="180"/>
      <c r="AG2349" s="180"/>
      <c r="AH2349" s="180"/>
      <c r="AI2349" s="140"/>
      <c r="AJ2349" s="46"/>
      <c r="AL2349" s="140"/>
      <c r="AM2349" s="180"/>
      <c r="AN2349" s="180"/>
      <c r="AO2349" s="180"/>
      <c r="AP2349" s="180"/>
      <c r="AQ2349" s="140"/>
      <c r="AR2349" s="46"/>
      <c r="AT2349" s="140"/>
      <c r="AU2349" s="180"/>
      <c r="AV2349" s="180"/>
      <c r="AW2349" s="180"/>
      <c r="AX2349" s="180"/>
      <c r="AY2349" s="140"/>
      <c r="AZ2349" s="46"/>
    </row>
    <row r="2350" spans="22:52" x14ac:dyDescent="0.25">
      <c r="V2350" s="140"/>
      <c r="W2350" s="180"/>
      <c r="X2350" s="180"/>
      <c r="Y2350" s="180"/>
      <c r="Z2350" s="180"/>
      <c r="AA2350" s="140"/>
      <c r="AB2350" s="46"/>
      <c r="AD2350" s="140"/>
      <c r="AE2350" s="180"/>
      <c r="AF2350" s="180"/>
      <c r="AG2350" s="180"/>
      <c r="AH2350" s="180"/>
      <c r="AI2350" s="140"/>
      <c r="AJ2350" s="46"/>
      <c r="AL2350" s="140"/>
      <c r="AM2350" s="180"/>
      <c r="AN2350" s="180"/>
      <c r="AO2350" s="180"/>
      <c r="AP2350" s="180"/>
      <c r="AQ2350" s="140"/>
      <c r="AR2350" s="46"/>
      <c r="AT2350" s="140"/>
      <c r="AU2350" s="180"/>
      <c r="AV2350" s="180"/>
      <c r="AW2350" s="180"/>
      <c r="AX2350" s="180"/>
      <c r="AY2350" s="140"/>
      <c r="AZ2350" s="46"/>
    </row>
    <row r="2351" spans="22:52" x14ac:dyDescent="0.25">
      <c r="V2351" s="140"/>
      <c r="W2351" s="180"/>
      <c r="X2351" s="180"/>
      <c r="Y2351" s="180"/>
      <c r="Z2351" s="180"/>
      <c r="AA2351" s="140"/>
      <c r="AB2351" s="46"/>
      <c r="AD2351" s="140"/>
      <c r="AE2351" s="180"/>
      <c r="AF2351" s="180"/>
      <c r="AG2351" s="180"/>
      <c r="AH2351" s="180"/>
      <c r="AI2351" s="140"/>
      <c r="AJ2351" s="46"/>
      <c r="AL2351" s="140"/>
      <c r="AM2351" s="180"/>
      <c r="AN2351" s="180"/>
      <c r="AO2351" s="180"/>
      <c r="AP2351" s="180"/>
      <c r="AQ2351" s="140"/>
      <c r="AR2351" s="46"/>
      <c r="AT2351" s="140"/>
      <c r="AU2351" s="180"/>
      <c r="AV2351" s="180"/>
      <c r="AW2351" s="180"/>
      <c r="AX2351" s="180"/>
      <c r="AY2351" s="140"/>
      <c r="AZ2351" s="46"/>
    </row>
    <row r="2352" spans="22:52" x14ac:dyDescent="0.25">
      <c r="V2352" s="140"/>
      <c r="W2352" s="180"/>
      <c r="X2352" s="180"/>
      <c r="Y2352" s="180"/>
      <c r="Z2352" s="180"/>
      <c r="AA2352" s="140"/>
      <c r="AB2352" s="46"/>
      <c r="AD2352" s="140"/>
      <c r="AE2352" s="180"/>
      <c r="AF2352" s="180"/>
      <c r="AG2352" s="180"/>
      <c r="AH2352" s="180"/>
      <c r="AI2352" s="140"/>
      <c r="AJ2352" s="46"/>
      <c r="AL2352" s="140"/>
      <c r="AM2352" s="180"/>
      <c r="AN2352" s="180"/>
      <c r="AO2352" s="180"/>
      <c r="AP2352" s="180"/>
      <c r="AQ2352" s="140"/>
      <c r="AR2352" s="46"/>
      <c r="AT2352" s="140"/>
      <c r="AU2352" s="180"/>
      <c r="AV2352" s="180"/>
      <c r="AW2352" s="180"/>
      <c r="AX2352" s="180"/>
      <c r="AY2352" s="140"/>
      <c r="AZ2352" s="46"/>
    </row>
    <row r="2353" spans="22:52" x14ac:dyDescent="0.25">
      <c r="V2353" s="140"/>
      <c r="W2353" s="180"/>
      <c r="X2353" s="180"/>
      <c r="Y2353" s="180"/>
      <c r="Z2353" s="180"/>
      <c r="AA2353" s="140"/>
      <c r="AB2353" s="46"/>
      <c r="AD2353" s="140"/>
      <c r="AE2353" s="180"/>
      <c r="AF2353" s="180"/>
      <c r="AG2353" s="180"/>
      <c r="AH2353" s="180"/>
      <c r="AI2353" s="140"/>
      <c r="AJ2353" s="46"/>
      <c r="AL2353" s="140"/>
      <c r="AM2353" s="180"/>
      <c r="AN2353" s="180"/>
      <c r="AO2353" s="180"/>
      <c r="AP2353" s="180"/>
      <c r="AQ2353" s="140"/>
      <c r="AR2353" s="46"/>
      <c r="AT2353" s="140"/>
      <c r="AU2353" s="180"/>
      <c r="AV2353" s="180"/>
      <c r="AW2353" s="180"/>
      <c r="AX2353" s="180"/>
      <c r="AY2353" s="140"/>
      <c r="AZ2353" s="46"/>
    </row>
    <row r="2354" spans="22:52" x14ac:dyDescent="0.25">
      <c r="V2354" s="140"/>
      <c r="W2354" s="180"/>
      <c r="X2354" s="180"/>
      <c r="Y2354" s="180"/>
      <c r="Z2354" s="180"/>
      <c r="AA2354" s="140"/>
      <c r="AB2354" s="46"/>
      <c r="AD2354" s="140"/>
      <c r="AE2354" s="180"/>
      <c r="AF2354" s="180"/>
      <c r="AG2354" s="180"/>
      <c r="AH2354" s="180"/>
      <c r="AI2354" s="140"/>
      <c r="AJ2354" s="46"/>
      <c r="AL2354" s="140"/>
      <c r="AM2354" s="180"/>
      <c r="AN2354" s="180"/>
      <c r="AO2354" s="180"/>
      <c r="AP2354" s="180"/>
      <c r="AQ2354" s="140"/>
      <c r="AR2354" s="46"/>
      <c r="AT2354" s="140"/>
      <c r="AU2354" s="180"/>
      <c r="AV2354" s="180"/>
      <c r="AW2354" s="180"/>
      <c r="AX2354" s="180"/>
      <c r="AY2354" s="140"/>
      <c r="AZ2354" s="46"/>
    </row>
    <row r="2355" spans="22:52" x14ac:dyDescent="0.25">
      <c r="V2355" s="140"/>
      <c r="W2355" s="180"/>
      <c r="X2355" s="180"/>
      <c r="Y2355" s="180"/>
      <c r="Z2355" s="180"/>
      <c r="AA2355" s="140"/>
      <c r="AB2355" s="46"/>
      <c r="AD2355" s="140"/>
      <c r="AE2355" s="180"/>
      <c r="AF2355" s="180"/>
      <c r="AG2355" s="180"/>
      <c r="AH2355" s="180"/>
      <c r="AI2355" s="140"/>
      <c r="AJ2355" s="46"/>
      <c r="AL2355" s="140"/>
      <c r="AM2355" s="180"/>
      <c r="AN2355" s="180"/>
      <c r="AO2355" s="180"/>
      <c r="AP2355" s="180"/>
      <c r="AQ2355" s="140"/>
      <c r="AR2355" s="46"/>
      <c r="AT2355" s="140"/>
      <c r="AU2355" s="180"/>
      <c r="AV2355" s="180"/>
      <c r="AW2355" s="180"/>
      <c r="AX2355" s="180"/>
      <c r="AY2355" s="140"/>
      <c r="AZ2355" s="46"/>
    </row>
    <row r="2356" spans="22:52" x14ac:dyDescent="0.25">
      <c r="V2356" s="140"/>
      <c r="W2356" s="180"/>
      <c r="X2356" s="180"/>
      <c r="Y2356" s="180"/>
      <c r="Z2356" s="180"/>
      <c r="AA2356" s="140"/>
      <c r="AB2356" s="46"/>
      <c r="AD2356" s="140"/>
      <c r="AE2356" s="180"/>
      <c r="AF2356" s="180"/>
      <c r="AG2356" s="180"/>
      <c r="AH2356" s="180"/>
      <c r="AI2356" s="140"/>
      <c r="AJ2356" s="46"/>
      <c r="AL2356" s="140"/>
      <c r="AM2356" s="180"/>
      <c r="AN2356" s="180"/>
      <c r="AO2356" s="180"/>
      <c r="AP2356" s="180"/>
      <c r="AQ2356" s="140"/>
      <c r="AR2356" s="46"/>
      <c r="AT2356" s="140"/>
      <c r="AU2356" s="180"/>
      <c r="AV2356" s="180"/>
      <c r="AW2356" s="180"/>
      <c r="AX2356" s="180"/>
      <c r="AY2356" s="140"/>
      <c r="AZ2356" s="46"/>
    </row>
    <row r="2357" spans="22:52" x14ac:dyDescent="0.25">
      <c r="V2357" s="140"/>
      <c r="W2357" s="180"/>
      <c r="X2357" s="180"/>
      <c r="Y2357" s="180"/>
      <c r="Z2357" s="180"/>
      <c r="AA2357" s="140"/>
      <c r="AB2357" s="46"/>
      <c r="AD2357" s="140"/>
      <c r="AE2357" s="180"/>
      <c r="AF2357" s="180"/>
      <c r="AG2357" s="180"/>
      <c r="AH2357" s="180"/>
      <c r="AI2357" s="140"/>
      <c r="AJ2357" s="46"/>
      <c r="AL2357" s="140"/>
      <c r="AM2357" s="180"/>
      <c r="AN2357" s="180"/>
      <c r="AO2357" s="180"/>
      <c r="AP2357" s="180"/>
      <c r="AQ2357" s="140"/>
      <c r="AR2357" s="46"/>
      <c r="AT2357" s="140"/>
      <c r="AU2357" s="180"/>
      <c r="AV2357" s="180"/>
      <c r="AW2357" s="180"/>
      <c r="AX2357" s="180"/>
      <c r="AY2357" s="140"/>
      <c r="AZ2357" s="46"/>
    </row>
    <row r="2358" spans="22:52" x14ac:dyDescent="0.25">
      <c r="V2358" s="140"/>
      <c r="W2358" s="180"/>
      <c r="X2358" s="180"/>
      <c r="Y2358" s="180"/>
      <c r="Z2358" s="180"/>
      <c r="AA2358" s="140"/>
      <c r="AB2358" s="46"/>
      <c r="AD2358" s="140"/>
      <c r="AE2358" s="180"/>
      <c r="AF2358" s="180"/>
      <c r="AG2358" s="180"/>
      <c r="AH2358" s="180"/>
      <c r="AI2358" s="140"/>
      <c r="AJ2358" s="46"/>
      <c r="AL2358" s="140"/>
      <c r="AM2358" s="180"/>
      <c r="AN2358" s="180"/>
      <c r="AO2358" s="180"/>
      <c r="AP2358" s="180"/>
      <c r="AQ2358" s="140"/>
      <c r="AR2358" s="46"/>
      <c r="AT2358" s="140"/>
      <c r="AU2358" s="180"/>
      <c r="AV2358" s="180"/>
      <c r="AW2358" s="180"/>
      <c r="AX2358" s="180"/>
      <c r="AY2358" s="140"/>
      <c r="AZ2358" s="46"/>
    </row>
    <row r="2359" spans="22:52" x14ac:dyDescent="0.25">
      <c r="V2359" s="140"/>
      <c r="W2359" s="180"/>
      <c r="X2359" s="180"/>
      <c r="Y2359" s="180"/>
      <c r="Z2359" s="180"/>
      <c r="AA2359" s="140"/>
      <c r="AB2359" s="46"/>
      <c r="AD2359" s="140"/>
      <c r="AE2359" s="180"/>
      <c r="AF2359" s="180"/>
      <c r="AG2359" s="180"/>
      <c r="AH2359" s="180"/>
      <c r="AI2359" s="140"/>
      <c r="AJ2359" s="46"/>
      <c r="AL2359" s="140"/>
      <c r="AM2359" s="180"/>
      <c r="AN2359" s="180"/>
      <c r="AO2359" s="180"/>
      <c r="AP2359" s="180"/>
      <c r="AQ2359" s="140"/>
      <c r="AR2359" s="46"/>
      <c r="AT2359" s="140"/>
      <c r="AU2359" s="180"/>
      <c r="AV2359" s="180"/>
      <c r="AW2359" s="180"/>
      <c r="AX2359" s="180"/>
      <c r="AY2359" s="140"/>
      <c r="AZ2359" s="46"/>
    </row>
    <row r="2360" spans="22:52" x14ac:dyDescent="0.25">
      <c r="V2360" s="140"/>
      <c r="W2360" s="180"/>
      <c r="X2360" s="180"/>
      <c r="Y2360" s="180"/>
      <c r="Z2360" s="180"/>
      <c r="AA2360" s="140"/>
      <c r="AB2360" s="46"/>
      <c r="AD2360" s="140"/>
      <c r="AE2360" s="180"/>
      <c r="AF2360" s="180"/>
      <c r="AG2360" s="180"/>
      <c r="AH2360" s="180"/>
      <c r="AI2360" s="140"/>
      <c r="AJ2360" s="46"/>
      <c r="AL2360" s="140"/>
      <c r="AM2360" s="180"/>
      <c r="AN2360" s="180"/>
      <c r="AO2360" s="180"/>
      <c r="AP2360" s="180"/>
      <c r="AQ2360" s="140"/>
      <c r="AR2360" s="46"/>
      <c r="AT2360" s="140"/>
      <c r="AU2360" s="180"/>
      <c r="AV2360" s="180"/>
      <c r="AW2360" s="180"/>
      <c r="AX2360" s="180"/>
      <c r="AY2360" s="140"/>
      <c r="AZ2360" s="46"/>
    </row>
    <row r="2361" spans="22:52" x14ac:dyDescent="0.25">
      <c r="V2361" s="140"/>
      <c r="W2361" s="180"/>
      <c r="X2361" s="180"/>
      <c r="Y2361" s="180"/>
      <c r="Z2361" s="180"/>
      <c r="AA2361" s="140"/>
      <c r="AB2361" s="46"/>
      <c r="AD2361" s="140"/>
      <c r="AE2361" s="180"/>
      <c r="AF2361" s="180"/>
      <c r="AG2361" s="180"/>
      <c r="AH2361" s="180"/>
      <c r="AI2361" s="140"/>
      <c r="AJ2361" s="46"/>
      <c r="AL2361" s="140"/>
      <c r="AM2361" s="180"/>
      <c r="AN2361" s="180"/>
      <c r="AO2361" s="180"/>
      <c r="AP2361" s="180"/>
      <c r="AQ2361" s="140"/>
      <c r="AR2361" s="46"/>
      <c r="AT2361" s="140"/>
      <c r="AU2361" s="180"/>
      <c r="AV2361" s="180"/>
      <c r="AW2361" s="180"/>
      <c r="AX2361" s="180"/>
      <c r="AY2361" s="140"/>
      <c r="AZ2361" s="46"/>
    </row>
    <row r="2362" spans="22:52" x14ac:dyDescent="0.25">
      <c r="V2362" s="140"/>
      <c r="W2362" s="180"/>
      <c r="X2362" s="180"/>
      <c r="Y2362" s="180"/>
      <c r="Z2362" s="180"/>
      <c r="AA2362" s="140"/>
      <c r="AB2362" s="46"/>
      <c r="AD2362" s="140"/>
      <c r="AE2362" s="180"/>
      <c r="AF2362" s="180"/>
      <c r="AG2362" s="180"/>
      <c r="AH2362" s="180"/>
      <c r="AI2362" s="140"/>
      <c r="AJ2362" s="46"/>
      <c r="AL2362" s="140"/>
      <c r="AM2362" s="180"/>
      <c r="AN2362" s="180"/>
      <c r="AO2362" s="180"/>
      <c r="AP2362" s="180"/>
      <c r="AQ2362" s="140"/>
      <c r="AR2362" s="46"/>
      <c r="AT2362" s="140"/>
      <c r="AU2362" s="180"/>
      <c r="AV2362" s="180"/>
      <c r="AW2362" s="180"/>
      <c r="AX2362" s="180"/>
      <c r="AY2362" s="140"/>
      <c r="AZ2362" s="46"/>
    </row>
    <row r="2363" spans="22:52" x14ac:dyDescent="0.25">
      <c r="V2363" s="140"/>
      <c r="W2363" s="180"/>
      <c r="X2363" s="180"/>
      <c r="Y2363" s="180"/>
      <c r="Z2363" s="180"/>
      <c r="AA2363" s="140"/>
      <c r="AB2363" s="46"/>
      <c r="AD2363" s="140"/>
      <c r="AE2363" s="180"/>
      <c r="AF2363" s="180"/>
      <c r="AG2363" s="180"/>
      <c r="AH2363" s="180"/>
      <c r="AI2363" s="140"/>
      <c r="AJ2363" s="46"/>
      <c r="AL2363" s="140"/>
      <c r="AM2363" s="180"/>
      <c r="AN2363" s="180"/>
      <c r="AO2363" s="180"/>
      <c r="AP2363" s="180"/>
      <c r="AQ2363" s="140"/>
      <c r="AR2363" s="46"/>
      <c r="AT2363" s="140"/>
      <c r="AU2363" s="180"/>
      <c r="AV2363" s="180"/>
      <c r="AW2363" s="180"/>
      <c r="AX2363" s="180"/>
      <c r="AY2363" s="140"/>
      <c r="AZ2363" s="46"/>
    </row>
    <row r="2364" spans="22:52" x14ac:dyDescent="0.25">
      <c r="V2364" s="140"/>
      <c r="W2364" s="180"/>
      <c r="X2364" s="180"/>
      <c r="Y2364" s="180"/>
      <c r="Z2364" s="180"/>
      <c r="AA2364" s="140"/>
      <c r="AB2364" s="46"/>
      <c r="AD2364" s="140"/>
      <c r="AE2364" s="180"/>
      <c r="AF2364" s="180"/>
      <c r="AG2364" s="180"/>
      <c r="AH2364" s="180"/>
      <c r="AI2364" s="140"/>
      <c r="AJ2364" s="46"/>
      <c r="AL2364" s="140"/>
      <c r="AM2364" s="180"/>
      <c r="AN2364" s="180"/>
      <c r="AO2364" s="180"/>
      <c r="AP2364" s="180"/>
      <c r="AQ2364" s="140"/>
      <c r="AR2364" s="46"/>
      <c r="AT2364" s="140"/>
      <c r="AU2364" s="180"/>
      <c r="AV2364" s="180"/>
      <c r="AW2364" s="180"/>
      <c r="AX2364" s="180"/>
      <c r="AY2364" s="140"/>
      <c r="AZ2364" s="46"/>
    </row>
    <row r="2365" spans="22:52" x14ac:dyDescent="0.25">
      <c r="V2365" s="140"/>
      <c r="W2365" s="180"/>
      <c r="X2365" s="180"/>
      <c r="Y2365" s="180"/>
      <c r="Z2365" s="180"/>
      <c r="AA2365" s="140"/>
      <c r="AB2365" s="46"/>
      <c r="AD2365" s="140"/>
      <c r="AE2365" s="180"/>
      <c r="AF2365" s="180"/>
      <c r="AG2365" s="180"/>
      <c r="AH2365" s="180"/>
      <c r="AI2365" s="140"/>
      <c r="AJ2365" s="46"/>
      <c r="AL2365" s="140"/>
      <c r="AM2365" s="180"/>
      <c r="AN2365" s="180"/>
      <c r="AO2365" s="180"/>
      <c r="AP2365" s="180"/>
      <c r="AQ2365" s="140"/>
      <c r="AR2365" s="46"/>
      <c r="AT2365" s="140"/>
      <c r="AU2365" s="180"/>
      <c r="AV2365" s="180"/>
      <c r="AW2365" s="180"/>
      <c r="AX2365" s="180"/>
      <c r="AY2365" s="140"/>
      <c r="AZ2365" s="46"/>
    </row>
    <row r="2366" spans="22:52" x14ac:dyDescent="0.25">
      <c r="V2366" s="140"/>
      <c r="W2366" s="180"/>
      <c r="X2366" s="180"/>
      <c r="Y2366" s="180"/>
      <c r="Z2366" s="180"/>
      <c r="AA2366" s="140"/>
      <c r="AB2366" s="46"/>
      <c r="AD2366" s="140"/>
      <c r="AE2366" s="180"/>
      <c r="AF2366" s="180"/>
      <c r="AG2366" s="180"/>
      <c r="AH2366" s="180"/>
      <c r="AI2366" s="140"/>
      <c r="AJ2366" s="46"/>
      <c r="AL2366" s="140"/>
      <c r="AM2366" s="180"/>
      <c r="AN2366" s="180"/>
      <c r="AO2366" s="180"/>
      <c r="AP2366" s="180"/>
      <c r="AQ2366" s="140"/>
      <c r="AR2366" s="46"/>
      <c r="AT2366" s="140"/>
      <c r="AU2366" s="180"/>
      <c r="AV2366" s="180"/>
      <c r="AW2366" s="180"/>
      <c r="AX2366" s="180"/>
      <c r="AY2366" s="140"/>
      <c r="AZ2366" s="46"/>
    </row>
    <row r="2367" spans="22:52" x14ac:dyDescent="0.25">
      <c r="V2367" s="140"/>
      <c r="W2367" s="180"/>
      <c r="X2367" s="180"/>
      <c r="Y2367" s="180"/>
      <c r="Z2367" s="180"/>
      <c r="AA2367" s="140"/>
      <c r="AB2367" s="46"/>
      <c r="AD2367" s="140"/>
      <c r="AE2367" s="180"/>
      <c r="AF2367" s="180"/>
      <c r="AG2367" s="180"/>
      <c r="AH2367" s="180"/>
      <c r="AI2367" s="140"/>
      <c r="AJ2367" s="46"/>
      <c r="AL2367" s="140"/>
      <c r="AM2367" s="180"/>
      <c r="AN2367" s="180"/>
      <c r="AO2367" s="180"/>
      <c r="AP2367" s="180"/>
      <c r="AQ2367" s="140"/>
      <c r="AR2367" s="46"/>
      <c r="AT2367" s="140"/>
      <c r="AU2367" s="180"/>
      <c r="AV2367" s="180"/>
      <c r="AW2367" s="180"/>
      <c r="AX2367" s="180"/>
      <c r="AY2367" s="140"/>
      <c r="AZ2367" s="46"/>
    </row>
    <row r="2368" spans="22:52" x14ac:dyDescent="0.25">
      <c r="V2368" s="140"/>
      <c r="W2368" s="180"/>
      <c r="X2368" s="180"/>
      <c r="Y2368" s="180"/>
      <c r="Z2368" s="180"/>
      <c r="AA2368" s="140"/>
      <c r="AB2368" s="46"/>
      <c r="AD2368" s="140"/>
      <c r="AE2368" s="180"/>
      <c r="AF2368" s="180"/>
      <c r="AG2368" s="180"/>
      <c r="AH2368" s="180"/>
      <c r="AI2368" s="140"/>
      <c r="AJ2368" s="46"/>
      <c r="AL2368" s="140"/>
      <c r="AM2368" s="180"/>
      <c r="AN2368" s="180"/>
      <c r="AO2368" s="180"/>
      <c r="AP2368" s="180"/>
      <c r="AQ2368" s="140"/>
      <c r="AR2368" s="46"/>
      <c r="AT2368" s="140"/>
      <c r="AU2368" s="180"/>
      <c r="AV2368" s="180"/>
      <c r="AW2368" s="180"/>
      <c r="AX2368" s="180"/>
      <c r="AY2368" s="140"/>
      <c r="AZ2368" s="46"/>
    </row>
    <row r="2369" spans="22:52" x14ac:dyDescent="0.25">
      <c r="V2369" s="140"/>
      <c r="W2369" s="180"/>
      <c r="X2369" s="180"/>
      <c r="Y2369" s="180"/>
      <c r="Z2369" s="180"/>
      <c r="AA2369" s="140"/>
      <c r="AB2369" s="46"/>
      <c r="AD2369" s="140"/>
      <c r="AE2369" s="180"/>
      <c r="AF2369" s="180"/>
      <c r="AG2369" s="180"/>
      <c r="AH2369" s="180"/>
      <c r="AI2369" s="140"/>
      <c r="AJ2369" s="46"/>
      <c r="AL2369" s="140"/>
      <c r="AM2369" s="180"/>
      <c r="AN2369" s="180"/>
      <c r="AO2369" s="180"/>
      <c r="AP2369" s="180"/>
      <c r="AQ2369" s="140"/>
      <c r="AR2369" s="46"/>
      <c r="AT2369" s="140"/>
      <c r="AU2369" s="180"/>
      <c r="AV2369" s="180"/>
      <c r="AW2369" s="180"/>
      <c r="AX2369" s="180"/>
      <c r="AY2369" s="140"/>
      <c r="AZ2369" s="46"/>
    </row>
    <row r="2370" spans="22:52" x14ac:dyDescent="0.25">
      <c r="V2370" s="140"/>
      <c r="W2370" s="180"/>
      <c r="X2370" s="180"/>
      <c r="Y2370" s="180"/>
      <c r="Z2370" s="180"/>
      <c r="AA2370" s="140"/>
      <c r="AB2370" s="46"/>
      <c r="AD2370" s="140"/>
      <c r="AE2370" s="180"/>
      <c r="AF2370" s="180"/>
      <c r="AG2370" s="180"/>
      <c r="AH2370" s="180"/>
      <c r="AI2370" s="140"/>
      <c r="AJ2370" s="46"/>
      <c r="AL2370" s="140"/>
      <c r="AM2370" s="180"/>
      <c r="AN2370" s="180"/>
      <c r="AO2370" s="180"/>
      <c r="AP2370" s="180"/>
      <c r="AQ2370" s="140"/>
      <c r="AR2370" s="46"/>
      <c r="AT2370" s="140"/>
      <c r="AU2370" s="180"/>
      <c r="AV2370" s="180"/>
      <c r="AW2370" s="180"/>
      <c r="AX2370" s="180"/>
      <c r="AY2370" s="140"/>
      <c r="AZ2370" s="46"/>
    </row>
    <row r="2371" spans="22:52" x14ac:dyDescent="0.25">
      <c r="V2371" s="140"/>
      <c r="W2371" s="180"/>
      <c r="X2371" s="180"/>
      <c r="Y2371" s="180"/>
      <c r="Z2371" s="180"/>
      <c r="AA2371" s="140"/>
      <c r="AB2371" s="46"/>
      <c r="AD2371" s="140"/>
      <c r="AE2371" s="180"/>
      <c r="AF2371" s="180"/>
      <c r="AG2371" s="180"/>
      <c r="AH2371" s="180"/>
      <c r="AI2371" s="140"/>
      <c r="AJ2371" s="46"/>
      <c r="AL2371" s="140"/>
      <c r="AM2371" s="180"/>
      <c r="AN2371" s="180"/>
      <c r="AO2371" s="180"/>
      <c r="AP2371" s="180"/>
      <c r="AQ2371" s="140"/>
      <c r="AR2371" s="46"/>
      <c r="AT2371" s="140"/>
      <c r="AU2371" s="180"/>
      <c r="AV2371" s="180"/>
      <c r="AW2371" s="180"/>
      <c r="AX2371" s="180"/>
      <c r="AY2371" s="140"/>
      <c r="AZ2371" s="46"/>
    </row>
    <row r="2372" spans="22:52" x14ac:dyDescent="0.25">
      <c r="V2372" s="140"/>
      <c r="W2372" s="180"/>
      <c r="X2372" s="180"/>
      <c r="Y2372" s="180"/>
      <c r="Z2372" s="180"/>
      <c r="AA2372" s="140"/>
      <c r="AB2372" s="46"/>
      <c r="AD2372" s="140"/>
      <c r="AE2372" s="180"/>
      <c r="AF2372" s="180"/>
      <c r="AG2372" s="180"/>
      <c r="AH2372" s="180"/>
      <c r="AI2372" s="140"/>
      <c r="AJ2372" s="46"/>
      <c r="AL2372" s="140"/>
      <c r="AM2372" s="180"/>
      <c r="AN2372" s="180"/>
      <c r="AO2372" s="180"/>
      <c r="AP2372" s="180"/>
      <c r="AQ2372" s="140"/>
      <c r="AR2372" s="46"/>
      <c r="AT2372" s="140"/>
      <c r="AU2372" s="180"/>
      <c r="AV2372" s="180"/>
      <c r="AW2372" s="180"/>
      <c r="AX2372" s="180"/>
      <c r="AY2372" s="140"/>
      <c r="AZ2372" s="46"/>
    </row>
    <row r="2373" spans="22:52" x14ac:dyDescent="0.25">
      <c r="V2373" s="140"/>
      <c r="W2373" s="180"/>
      <c r="X2373" s="180"/>
      <c r="Y2373" s="180"/>
      <c r="Z2373" s="180"/>
      <c r="AA2373" s="140"/>
      <c r="AB2373" s="46"/>
      <c r="AD2373" s="140"/>
      <c r="AE2373" s="180"/>
      <c r="AF2373" s="180"/>
      <c r="AG2373" s="180"/>
      <c r="AH2373" s="180"/>
      <c r="AI2373" s="140"/>
      <c r="AJ2373" s="46"/>
      <c r="AL2373" s="140"/>
      <c r="AM2373" s="180"/>
      <c r="AN2373" s="180"/>
      <c r="AO2373" s="180"/>
      <c r="AP2373" s="180"/>
      <c r="AQ2373" s="140"/>
      <c r="AR2373" s="46"/>
      <c r="AT2373" s="140"/>
      <c r="AU2373" s="180"/>
      <c r="AV2373" s="180"/>
      <c r="AW2373" s="180"/>
      <c r="AX2373" s="180"/>
      <c r="AY2373" s="140"/>
      <c r="AZ2373" s="46"/>
    </row>
    <row r="2374" spans="22:52" x14ac:dyDescent="0.25">
      <c r="V2374" s="140"/>
      <c r="W2374" s="180"/>
      <c r="X2374" s="180"/>
      <c r="Y2374" s="180"/>
      <c r="Z2374" s="180"/>
      <c r="AA2374" s="140"/>
      <c r="AB2374" s="46"/>
      <c r="AD2374" s="140"/>
      <c r="AE2374" s="180"/>
      <c r="AF2374" s="180"/>
      <c r="AG2374" s="180"/>
      <c r="AH2374" s="180"/>
      <c r="AI2374" s="140"/>
      <c r="AJ2374" s="46"/>
      <c r="AL2374" s="140"/>
      <c r="AM2374" s="180"/>
      <c r="AN2374" s="180"/>
      <c r="AO2374" s="180"/>
      <c r="AP2374" s="180"/>
      <c r="AQ2374" s="140"/>
      <c r="AR2374" s="46"/>
      <c r="AT2374" s="140"/>
      <c r="AU2374" s="180"/>
      <c r="AV2374" s="180"/>
      <c r="AW2374" s="180"/>
      <c r="AX2374" s="180"/>
      <c r="AY2374" s="140"/>
      <c r="AZ2374" s="46"/>
    </row>
    <row r="2375" spans="22:52" x14ac:dyDescent="0.25">
      <c r="V2375" s="140"/>
      <c r="W2375" s="180"/>
      <c r="X2375" s="180"/>
      <c r="Y2375" s="180"/>
      <c r="Z2375" s="180"/>
      <c r="AA2375" s="140"/>
      <c r="AB2375" s="46"/>
      <c r="AD2375" s="140"/>
      <c r="AE2375" s="180"/>
      <c r="AF2375" s="180"/>
      <c r="AG2375" s="180"/>
      <c r="AH2375" s="180"/>
      <c r="AI2375" s="140"/>
      <c r="AJ2375" s="46"/>
      <c r="AL2375" s="140"/>
      <c r="AM2375" s="180"/>
      <c r="AN2375" s="180"/>
      <c r="AO2375" s="180"/>
      <c r="AP2375" s="180"/>
      <c r="AQ2375" s="140"/>
      <c r="AR2375" s="46"/>
      <c r="AT2375" s="140"/>
      <c r="AU2375" s="180"/>
      <c r="AV2375" s="180"/>
      <c r="AW2375" s="180"/>
      <c r="AX2375" s="180"/>
      <c r="AY2375" s="140"/>
      <c r="AZ2375" s="46"/>
    </row>
    <row r="2376" spans="22:52" x14ac:dyDescent="0.25">
      <c r="V2376" s="140"/>
      <c r="W2376" s="180"/>
      <c r="X2376" s="180"/>
      <c r="Y2376" s="180"/>
      <c r="Z2376" s="180"/>
      <c r="AA2376" s="140"/>
      <c r="AB2376" s="46"/>
      <c r="AD2376" s="140"/>
      <c r="AE2376" s="180"/>
      <c r="AF2376" s="180"/>
      <c r="AG2376" s="180"/>
      <c r="AH2376" s="180"/>
      <c r="AI2376" s="140"/>
      <c r="AJ2376" s="46"/>
      <c r="AL2376" s="140"/>
      <c r="AM2376" s="180"/>
      <c r="AN2376" s="180"/>
      <c r="AO2376" s="180"/>
      <c r="AP2376" s="180"/>
      <c r="AQ2376" s="140"/>
      <c r="AR2376" s="46"/>
      <c r="AT2376" s="140"/>
      <c r="AU2376" s="180"/>
      <c r="AV2376" s="180"/>
      <c r="AW2376" s="180"/>
      <c r="AX2376" s="180"/>
      <c r="AY2376" s="140"/>
      <c r="AZ2376" s="4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9A112-1886-4C7A-BC77-ECB12101444D}">
  <dimension ref="A1"/>
  <sheetViews>
    <sheetView topLeftCell="A5" workbookViewId="0">
      <selection activeCell="AD42" sqref="AD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D524D-1F77-475C-896F-D43458360EF7}">
  <dimension ref="A1"/>
  <sheetViews>
    <sheetView workbookViewId="0">
      <selection activeCell="AD38" sqref="AD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99AB6-07B5-4BF7-8B72-A99D68729B16}">
  <dimension ref="A2:P29"/>
  <sheetViews>
    <sheetView workbookViewId="0">
      <selection activeCell="I1" sqref="I1:Q29"/>
    </sheetView>
  </sheetViews>
  <sheetFormatPr defaultRowHeight="15" x14ac:dyDescent="0.25"/>
  <cols>
    <col min="1" max="4" width="9.140625" style="153"/>
    <col min="8" max="8" width="9.140625" style="153"/>
    <col min="9" max="9" width="48" style="153" bestFit="1" customWidth="1"/>
    <col min="10" max="10" width="11.5703125" style="153" bestFit="1" customWidth="1"/>
    <col min="11" max="11" width="12.42578125" style="153" bestFit="1" customWidth="1"/>
    <col min="12" max="12" width="15.28515625" style="153" bestFit="1" customWidth="1"/>
    <col min="13" max="13" width="15.28515625" style="153" customWidth="1"/>
    <col min="14" max="16" width="9.140625" style="153"/>
  </cols>
  <sheetData>
    <row r="2" spans="9:16" ht="18" x14ac:dyDescent="0.35">
      <c r="K2" s="176" t="s">
        <v>273</v>
      </c>
      <c r="L2" s="176"/>
      <c r="M2" s="176"/>
      <c r="N2" s="176" t="s">
        <v>325</v>
      </c>
    </row>
    <row r="3" spans="9:16" s="153" customFormat="1" ht="18" x14ac:dyDescent="0.35">
      <c r="K3" s="176"/>
      <c r="L3" s="176"/>
      <c r="M3" s="176"/>
    </row>
    <row r="4" spans="9:16" ht="16.5" x14ac:dyDescent="0.3">
      <c r="I4" s="173"/>
      <c r="J4" s="174" t="s">
        <v>182</v>
      </c>
      <c r="K4" s="174" t="s">
        <v>181</v>
      </c>
      <c r="L4" s="174" t="s">
        <v>183</v>
      </c>
      <c r="M4" s="174"/>
      <c r="N4" s="174" t="s">
        <v>147</v>
      </c>
      <c r="O4" s="174" t="s">
        <v>167</v>
      </c>
      <c r="P4" s="174" t="s">
        <v>170</v>
      </c>
    </row>
    <row r="5" spans="9:16" ht="16.5" x14ac:dyDescent="0.3">
      <c r="I5" s="173" t="s">
        <v>256</v>
      </c>
      <c r="J5" s="174">
        <v>2171</v>
      </c>
      <c r="K5" s="174">
        <v>2389</v>
      </c>
      <c r="L5" s="174">
        <f t="shared" ref="L5:L12" si="0">J5+K5</f>
        <v>4560</v>
      </c>
      <c r="M5" s="174"/>
    </row>
    <row r="6" spans="9:16" ht="16.5" x14ac:dyDescent="0.3">
      <c r="I6" s="173" t="s">
        <v>257</v>
      </c>
      <c r="J6" s="174">
        <v>2403</v>
      </c>
      <c r="K6" s="174">
        <v>2157</v>
      </c>
      <c r="L6" s="174">
        <f t="shared" si="0"/>
        <v>4560</v>
      </c>
      <c r="M6" s="174"/>
    </row>
    <row r="7" spans="9:16" s="153" customFormat="1" ht="16.5" x14ac:dyDescent="0.3">
      <c r="I7" s="173"/>
      <c r="J7" s="174"/>
      <c r="K7" s="174"/>
      <c r="L7" s="174"/>
      <c r="M7" s="174"/>
    </row>
    <row r="8" spans="9:16" ht="16.5" x14ac:dyDescent="0.3">
      <c r="I8" s="173" t="s">
        <v>301</v>
      </c>
      <c r="J8" s="174">
        <v>4350</v>
      </c>
      <c r="K8" s="174">
        <v>2825</v>
      </c>
      <c r="L8" s="174">
        <f t="shared" si="0"/>
        <v>7175</v>
      </c>
      <c r="M8" s="174"/>
      <c r="N8" s="45">
        <f>((K8/K$6)*100)-100</f>
        <v>30.968938340287451</v>
      </c>
      <c r="O8" s="45">
        <f t="shared" ref="O8:O12" si="1">((J8/J$6)*100)-100</f>
        <v>81.023720349563035</v>
      </c>
      <c r="P8" s="45">
        <f>((L8/L$6)*100)-100</f>
        <v>57.346491228070192</v>
      </c>
    </row>
    <row r="9" spans="9:16" ht="16.5" x14ac:dyDescent="0.3">
      <c r="I9" s="173" t="s">
        <v>302</v>
      </c>
      <c r="J9" s="174">
        <v>3616</v>
      </c>
      <c r="K9" s="174">
        <v>2055</v>
      </c>
      <c r="L9" s="174">
        <f t="shared" si="0"/>
        <v>5671</v>
      </c>
      <c r="M9" s="174"/>
      <c r="N9" s="45">
        <f>((K9/K$6)*100)-100</f>
        <v>-4.7287899860917975</v>
      </c>
      <c r="O9" s="45">
        <f t="shared" si="1"/>
        <v>50.478568456096554</v>
      </c>
      <c r="P9" s="45">
        <f>((L9/L$6)*100)-100</f>
        <v>24.364035087719287</v>
      </c>
    </row>
    <row r="10" spans="9:16" ht="16.5" x14ac:dyDescent="0.3">
      <c r="I10" s="173" t="s">
        <v>303</v>
      </c>
      <c r="J10" s="174">
        <v>5026</v>
      </c>
      <c r="K10" s="174">
        <v>2624</v>
      </c>
      <c r="L10" s="174">
        <f t="shared" si="0"/>
        <v>7650</v>
      </c>
      <c r="M10" s="174"/>
      <c r="N10" s="45">
        <f>((K10/K$6)*100)-100</f>
        <v>21.650440426518315</v>
      </c>
      <c r="O10" s="45">
        <f t="shared" si="1"/>
        <v>109.15522263836868</v>
      </c>
      <c r="P10" s="45">
        <f>((L10/L$6)*100)-100</f>
        <v>67.76315789473685</v>
      </c>
    </row>
    <row r="11" spans="9:16" ht="16.5" x14ac:dyDescent="0.3">
      <c r="I11" s="173" t="s">
        <v>304</v>
      </c>
      <c r="J11" s="174">
        <v>3817</v>
      </c>
      <c r="K11" s="174">
        <v>3665</v>
      </c>
      <c r="L11" s="174">
        <f t="shared" si="0"/>
        <v>7482</v>
      </c>
      <c r="M11" s="174"/>
      <c r="N11" s="45">
        <f>((K11/K$6)*100)-100</f>
        <v>69.911914696337504</v>
      </c>
      <c r="O11" s="45">
        <f t="shared" si="1"/>
        <v>58.843112775697051</v>
      </c>
      <c r="P11" s="45">
        <f>((L11/L$6)*100)-100</f>
        <v>64.078947368421069</v>
      </c>
    </row>
    <row r="12" spans="9:16" ht="16.5" x14ac:dyDescent="0.3">
      <c r="I12" s="173" t="s">
        <v>305</v>
      </c>
      <c r="J12" s="174">
        <v>4204</v>
      </c>
      <c r="K12" s="174">
        <v>3167</v>
      </c>
      <c r="L12" s="174">
        <f t="shared" si="0"/>
        <v>7371</v>
      </c>
      <c r="M12" s="174"/>
      <c r="N12" s="45">
        <f>((K12/K$6)*100)-100</f>
        <v>46.824292999536397</v>
      </c>
      <c r="O12" s="45">
        <f t="shared" si="1"/>
        <v>74.947981689554723</v>
      </c>
      <c r="P12" s="45">
        <f>((L12/L$6)*100)-100</f>
        <v>61.64473684210526</v>
      </c>
    </row>
    <row r="13" spans="9:16" ht="16.5" x14ac:dyDescent="0.3">
      <c r="M13" s="174"/>
      <c r="N13" s="45"/>
      <c r="O13" s="45"/>
      <c r="P13" s="45"/>
    </row>
    <row r="14" spans="9:16" ht="16.5" x14ac:dyDescent="0.3">
      <c r="I14" s="173" t="s">
        <v>289</v>
      </c>
      <c r="J14" s="174">
        <v>2596</v>
      </c>
      <c r="K14" s="174">
        <v>3044</v>
      </c>
      <c r="L14" s="174">
        <f t="shared" ref="L14:L19" si="2">J14+K14</f>
        <v>5640</v>
      </c>
      <c r="N14" s="45">
        <f t="shared" ref="N14:N19" si="3">((K14/K$6)*100)-100</f>
        <v>41.121928604543371</v>
      </c>
      <c r="O14" s="45">
        <f t="shared" ref="O14:O19" si="4">((J14/J$6)*100)-100</f>
        <v>8.0316271327507138</v>
      </c>
      <c r="P14" s="45">
        <f t="shared" ref="P14:P19" si="5">((L14/L$6)*100)-100</f>
        <v>23.684210526315795</v>
      </c>
    </row>
    <row r="15" spans="9:16" ht="16.5" x14ac:dyDescent="0.3">
      <c r="I15" s="173" t="s">
        <v>290</v>
      </c>
      <c r="J15" s="174">
        <v>1991</v>
      </c>
      <c r="K15" s="174">
        <v>2502</v>
      </c>
      <c r="L15" s="174">
        <f t="shared" si="2"/>
        <v>4493</v>
      </c>
      <c r="N15" s="45">
        <f t="shared" si="3"/>
        <v>15.994436717663433</v>
      </c>
      <c r="O15" s="45">
        <f t="shared" si="4"/>
        <v>-17.145235122763211</v>
      </c>
      <c r="P15" s="45">
        <f t="shared" si="5"/>
        <v>-1.4692982456140413</v>
      </c>
    </row>
    <row r="16" spans="9:16" ht="16.5" x14ac:dyDescent="0.3">
      <c r="I16" s="173" t="s">
        <v>291</v>
      </c>
      <c r="J16" s="174">
        <v>2596</v>
      </c>
      <c r="K16" s="174">
        <v>3283</v>
      </c>
      <c r="L16" s="174">
        <f t="shared" si="2"/>
        <v>5879</v>
      </c>
      <c r="N16" s="45">
        <f t="shared" si="3"/>
        <v>52.202132591562332</v>
      </c>
      <c r="O16" s="45">
        <f t="shared" si="4"/>
        <v>8.0316271327507138</v>
      </c>
      <c r="P16" s="45">
        <f t="shared" si="5"/>
        <v>28.925438596491233</v>
      </c>
    </row>
    <row r="17" spans="9:16" ht="16.5" x14ac:dyDescent="0.3">
      <c r="I17" s="173" t="s">
        <v>292</v>
      </c>
      <c r="J17" s="174">
        <v>1991</v>
      </c>
      <c r="K17" s="174">
        <v>2953</v>
      </c>
      <c r="L17" s="174">
        <f t="shared" si="2"/>
        <v>4944</v>
      </c>
      <c r="N17" s="45">
        <f t="shared" si="3"/>
        <v>36.903106165971252</v>
      </c>
      <c r="O17" s="45">
        <f t="shared" si="4"/>
        <v>-17.145235122763211</v>
      </c>
      <c r="P17" s="45">
        <f t="shared" si="5"/>
        <v>8.4210526315789451</v>
      </c>
    </row>
    <row r="18" spans="9:16" ht="16.5" x14ac:dyDescent="0.3">
      <c r="I18" s="173" t="s">
        <v>293</v>
      </c>
      <c r="J18" s="174">
        <v>2596</v>
      </c>
      <c r="K18" s="174">
        <v>2321</v>
      </c>
      <c r="L18" s="174">
        <f t="shared" si="2"/>
        <v>4917</v>
      </c>
      <c r="N18" s="45">
        <f t="shared" si="3"/>
        <v>7.6031525266573965</v>
      </c>
      <c r="O18" s="45">
        <f t="shared" si="4"/>
        <v>8.0316271327507138</v>
      </c>
      <c r="P18" s="45">
        <f t="shared" si="5"/>
        <v>7.8289473684210549</v>
      </c>
    </row>
    <row r="19" spans="9:16" ht="16.5" x14ac:dyDescent="0.3">
      <c r="I19" s="173" t="s">
        <v>294</v>
      </c>
      <c r="J19" s="174">
        <v>1991</v>
      </c>
      <c r="K19" s="174">
        <v>2091</v>
      </c>
      <c r="L19" s="174">
        <f t="shared" si="2"/>
        <v>4082</v>
      </c>
      <c r="N19" s="45">
        <f t="shared" si="3"/>
        <v>-3.059805285118216</v>
      </c>
      <c r="O19" s="45">
        <f t="shared" si="4"/>
        <v>-17.145235122763211</v>
      </c>
      <c r="P19" s="45">
        <f t="shared" si="5"/>
        <v>-10.482456140350877</v>
      </c>
    </row>
    <row r="21" spans="9:16" ht="16.5" x14ac:dyDescent="0.3">
      <c r="I21" s="173" t="s">
        <v>320</v>
      </c>
      <c r="J21" s="174">
        <v>3468</v>
      </c>
      <c r="K21" s="174">
        <v>1930</v>
      </c>
      <c r="L21" s="174">
        <f t="shared" ref="L21:L22" si="6">J21+K21</f>
        <v>5398</v>
      </c>
      <c r="M21" s="174"/>
      <c r="N21" s="45">
        <f>((K21/K$6)*100)-100</f>
        <v>-10.523875753361139</v>
      </c>
      <c r="O21" s="45">
        <f>((J21/J$6)*100)-100</f>
        <v>44.319600499375781</v>
      </c>
      <c r="P21" s="45">
        <f>((L21/L$6)*100)-100</f>
        <v>18.377192982456151</v>
      </c>
    </row>
    <row r="22" spans="9:16" ht="16.5" x14ac:dyDescent="0.3">
      <c r="I22" s="173" t="s">
        <v>321</v>
      </c>
      <c r="J22" s="174">
        <v>4501</v>
      </c>
      <c r="K22" s="174">
        <v>2837</v>
      </c>
      <c r="L22" s="174">
        <f t="shared" si="6"/>
        <v>7338</v>
      </c>
      <c r="N22" s="45">
        <f>((K22/K$6)*100)-100</f>
        <v>31.525266573945288</v>
      </c>
      <c r="O22" s="45">
        <f>((J22/J$6)*100)-100</f>
        <v>87.307532251352484</v>
      </c>
      <c r="P22" s="45">
        <f>((L22/L$6)*100)-100</f>
        <v>60.921052631578931</v>
      </c>
    </row>
    <row r="23" spans="9:16" ht="16.5" x14ac:dyDescent="0.3">
      <c r="I23" s="173" t="s">
        <v>322</v>
      </c>
      <c r="J23" s="174">
        <v>3449</v>
      </c>
      <c r="K23" s="174">
        <v>2326</v>
      </c>
      <c r="L23" s="174">
        <f>J23+K23</f>
        <v>5775</v>
      </c>
      <c r="M23" s="174"/>
      <c r="N23" s="45">
        <f>((K23/K$6)*100)-100</f>
        <v>7.8349559573481713</v>
      </c>
      <c r="O23" s="45">
        <f>((J23/J$6)*100)-100</f>
        <v>43.528922180607566</v>
      </c>
      <c r="P23" s="45">
        <f>((L23/L$6)*100)-100</f>
        <v>26.64473684210526</v>
      </c>
    </row>
    <row r="24" spans="9:16" ht="16.5" x14ac:dyDescent="0.3">
      <c r="L24" s="174"/>
      <c r="N24" s="45"/>
      <c r="O24" s="45"/>
      <c r="P24" s="45"/>
    </row>
    <row r="25" spans="9:16" ht="16.5" x14ac:dyDescent="0.3">
      <c r="I25" s="153" t="s">
        <v>323</v>
      </c>
      <c r="J25" s="174">
        <v>2627</v>
      </c>
      <c r="K25" s="174">
        <v>2119</v>
      </c>
      <c r="L25" s="174">
        <f t="shared" ref="L25:L26" si="7">J25+K25</f>
        <v>4746</v>
      </c>
      <c r="N25" s="45">
        <f>((K25/K$6)*100)-100</f>
        <v>-1.7617060732498828</v>
      </c>
      <c r="O25" s="45">
        <f>((J25/J$6)*100)-100</f>
        <v>9.3216812317936046</v>
      </c>
      <c r="P25" s="45">
        <f>((L25/L$6)*100)-100</f>
        <v>4.0789473684210549</v>
      </c>
    </row>
    <row r="26" spans="9:16" ht="16.5" x14ac:dyDescent="0.3">
      <c r="I26" s="153" t="s">
        <v>324</v>
      </c>
      <c r="J26" s="174">
        <v>1882</v>
      </c>
      <c r="K26" s="174">
        <v>1396</v>
      </c>
      <c r="L26" s="174">
        <f t="shared" si="7"/>
        <v>3278</v>
      </c>
      <c r="N26" s="45">
        <f>((K26/K$6)*100)-100</f>
        <v>-35.280482151135843</v>
      </c>
      <c r="O26" s="45">
        <f>((J26/J$6)*100)-100</f>
        <v>-21.681231793591351</v>
      </c>
      <c r="P26" s="45">
        <f>((L26/L$6)*100)-100</f>
        <v>-28.114035087719301</v>
      </c>
    </row>
    <row r="28" spans="9:16" ht="16.5" x14ac:dyDescent="0.3">
      <c r="I28" s="173" t="s">
        <v>271</v>
      </c>
      <c r="J28" s="175">
        <f>J6*1.2</f>
        <v>2883.6</v>
      </c>
      <c r="K28" s="175">
        <f>K6*1.2</f>
        <v>2588.4</v>
      </c>
      <c r="L28" s="174">
        <f>J28+K28</f>
        <v>5472</v>
      </c>
    </row>
    <row r="29" spans="9:16" ht="16.5" x14ac:dyDescent="0.3">
      <c r="I29" s="173" t="s">
        <v>272</v>
      </c>
      <c r="J29" s="175">
        <f>J6*0.8</f>
        <v>1922.4</v>
      </c>
      <c r="K29" s="175">
        <f>K6*0.8</f>
        <v>1725.6000000000001</v>
      </c>
      <c r="L29" s="174">
        <f>J29+K29</f>
        <v>3648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883DE-E4F4-4414-9E9C-12CF58792514}">
  <dimension ref="S3:AH21"/>
  <sheetViews>
    <sheetView workbookViewId="0">
      <selection activeCell="AE5" sqref="AE5:AH21"/>
    </sheetView>
  </sheetViews>
  <sheetFormatPr defaultRowHeight="15" x14ac:dyDescent="0.25"/>
  <cols>
    <col min="19" max="29" width="9.140625" style="153"/>
    <col min="31" max="31" width="39.7109375" bestFit="1" customWidth="1"/>
  </cols>
  <sheetData>
    <row r="3" spans="31:34" ht="18" x14ac:dyDescent="0.35">
      <c r="AF3" s="176" t="s">
        <v>325</v>
      </c>
      <c r="AG3" s="153"/>
      <c r="AH3" s="153"/>
    </row>
    <row r="5" spans="31:34" x14ac:dyDescent="0.25">
      <c r="AF5" s="46" t="s">
        <v>147</v>
      </c>
      <c r="AG5" s="46" t="s">
        <v>167</v>
      </c>
      <c r="AH5" s="46" t="s">
        <v>170</v>
      </c>
    </row>
    <row r="6" spans="31:34" x14ac:dyDescent="0.25">
      <c r="AE6" t="s">
        <v>301</v>
      </c>
      <c r="AF6" s="47">
        <v>30.968938340287451</v>
      </c>
      <c r="AG6" s="47">
        <v>81.023720349563035</v>
      </c>
      <c r="AH6" s="47">
        <v>57.346491228070192</v>
      </c>
    </row>
    <row r="7" spans="31:34" x14ac:dyDescent="0.25">
      <c r="AE7" t="s">
        <v>302</v>
      </c>
      <c r="AF7" s="47">
        <v>-4.7287899860917975</v>
      </c>
      <c r="AG7" s="47">
        <v>50.478568456096554</v>
      </c>
      <c r="AH7" s="47">
        <v>24.364035087719287</v>
      </c>
    </row>
    <row r="8" spans="31:34" x14ac:dyDescent="0.25">
      <c r="AE8" t="s">
        <v>303</v>
      </c>
      <c r="AF8" s="47">
        <v>21.650440426518315</v>
      </c>
      <c r="AG8" s="47">
        <v>109.15522263836868</v>
      </c>
      <c r="AH8" s="47">
        <v>67.76315789473685</v>
      </c>
    </row>
    <row r="9" spans="31:34" x14ac:dyDescent="0.25">
      <c r="AE9" t="s">
        <v>304</v>
      </c>
      <c r="AF9" s="47">
        <v>69.911914696337504</v>
      </c>
      <c r="AG9" s="47">
        <v>58.843112775697051</v>
      </c>
      <c r="AH9" s="47">
        <v>64.078947368421069</v>
      </c>
    </row>
    <row r="10" spans="31:34" x14ac:dyDescent="0.25">
      <c r="AE10" t="s">
        <v>305</v>
      </c>
      <c r="AF10" s="47">
        <v>46.824292999536397</v>
      </c>
      <c r="AG10" s="47">
        <v>74.947981689554723</v>
      </c>
      <c r="AH10" s="47">
        <v>61.64473684210526</v>
      </c>
    </row>
    <row r="11" spans="31:34" x14ac:dyDescent="0.25">
      <c r="AE11" t="s">
        <v>317</v>
      </c>
      <c r="AF11" s="47">
        <v>41.121928604543371</v>
      </c>
      <c r="AG11" s="47">
        <v>8.0316271327507138</v>
      </c>
      <c r="AH11" s="47">
        <v>23.684210526315795</v>
      </c>
    </row>
    <row r="12" spans="31:34" x14ac:dyDescent="0.25">
      <c r="AE12" t="s">
        <v>316</v>
      </c>
      <c r="AF12" s="47">
        <v>15.994436717663433</v>
      </c>
      <c r="AG12" s="47">
        <v>-17.145235122763211</v>
      </c>
      <c r="AH12" s="47">
        <v>-1.4692982456140413</v>
      </c>
    </row>
    <row r="13" spans="31:34" x14ac:dyDescent="0.25">
      <c r="AE13" t="s">
        <v>291</v>
      </c>
      <c r="AF13" s="47">
        <v>52.202132591562332</v>
      </c>
      <c r="AG13" s="47">
        <v>8.0316271327507138</v>
      </c>
      <c r="AH13" s="47">
        <v>28.925438596491233</v>
      </c>
    </row>
    <row r="14" spans="31:34" x14ac:dyDescent="0.25">
      <c r="AE14" t="s">
        <v>292</v>
      </c>
      <c r="AF14" s="47">
        <v>36.903106165971252</v>
      </c>
      <c r="AG14" s="47">
        <v>-17.145235122763211</v>
      </c>
      <c r="AH14" s="47">
        <v>8.4210526315789451</v>
      </c>
    </row>
    <row r="15" spans="31:34" x14ac:dyDescent="0.25">
      <c r="AE15" t="s">
        <v>293</v>
      </c>
      <c r="AF15" s="47">
        <v>7.6031525266573965</v>
      </c>
      <c r="AG15" s="47">
        <v>8.0316271327507138</v>
      </c>
      <c r="AH15" s="47">
        <v>7.8289473684210549</v>
      </c>
    </row>
    <row r="16" spans="31:34" x14ac:dyDescent="0.25">
      <c r="AE16" t="s">
        <v>294</v>
      </c>
      <c r="AF16" s="47">
        <v>-3.059805285118216</v>
      </c>
      <c r="AG16" s="47">
        <v>-17.145235122763211</v>
      </c>
      <c r="AH16" s="47">
        <v>-10.482456140350877</v>
      </c>
    </row>
    <row r="17" spans="31:34" x14ac:dyDescent="0.25">
      <c r="AE17" t="s">
        <v>320</v>
      </c>
      <c r="AF17" s="47">
        <v>-10.523875753361139</v>
      </c>
      <c r="AG17" s="47">
        <v>44.319600499375781</v>
      </c>
      <c r="AH17" s="47">
        <v>18.377192982456151</v>
      </c>
    </row>
    <row r="18" spans="31:34" x14ac:dyDescent="0.25">
      <c r="AE18" t="s">
        <v>321</v>
      </c>
      <c r="AF18" s="47">
        <v>31.525266573945288</v>
      </c>
      <c r="AG18" s="47">
        <v>87.307532251352484</v>
      </c>
      <c r="AH18" s="47">
        <v>60.921052631578931</v>
      </c>
    </row>
    <row r="19" spans="31:34" x14ac:dyDescent="0.25">
      <c r="AE19" t="s">
        <v>322</v>
      </c>
      <c r="AF19" s="47">
        <v>7.8349559573481713</v>
      </c>
      <c r="AG19" s="47">
        <v>43.528922180607566</v>
      </c>
      <c r="AH19" s="47">
        <v>26.64473684210526</v>
      </c>
    </row>
    <row r="20" spans="31:34" x14ac:dyDescent="0.25">
      <c r="AE20" t="s">
        <v>323</v>
      </c>
      <c r="AF20" s="47">
        <v>-1.7617060732498828</v>
      </c>
      <c r="AG20" s="47">
        <v>9.3216812317936046</v>
      </c>
      <c r="AH20" s="47">
        <v>4.0789473684210549</v>
      </c>
    </row>
    <row r="21" spans="31:34" x14ac:dyDescent="0.25">
      <c r="AE21" s="153" t="s">
        <v>324</v>
      </c>
      <c r="AF21" s="47">
        <v>-35.280482151135843</v>
      </c>
      <c r="AG21" s="47">
        <v>-21.681231793591351</v>
      </c>
      <c r="AH21" s="47">
        <v>-28.114035087719301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29B92-E2F9-46CB-8EB2-712054ED056E}">
  <dimension ref="S2:X26"/>
  <sheetViews>
    <sheetView workbookViewId="0">
      <selection activeCell="AD34" sqref="AD34"/>
    </sheetView>
  </sheetViews>
  <sheetFormatPr defaultRowHeight="15" x14ac:dyDescent="0.25"/>
  <sheetData>
    <row r="2" spans="19:24" x14ac:dyDescent="0.25">
      <c r="S2" s="127" t="s">
        <v>295</v>
      </c>
      <c r="T2" s="127"/>
      <c r="U2" s="127"/>
      <c r="V2" s="1"/>
      <c r="W2" s="3"/>
    </row>
    <row r="3" spans="19:24" x14ac:dyDescent="0.25">
      <c r="S3" s="3"/>
      <c r="T3" s="3"/>
      <c r="U3" s="3"/>
      <c r="V3" s="3"/>
      <c r="W3" s="3"/>
    </row>
    <row r="4" spans="19:24" ht="19.5" x14ac:dyDescent="0.35">
      <c r="S4" s="3" t="s">
        <v>185</v>
      </c>
      <c r="T4" s="3">
        <v>0.45</v>
      </c>
      <c r="U4" s="3"/>
      <c r="V4" s="3" t="s">
        <v>186</v>
      </c>
      <c r="W4" s="128">
        <f>(4*T7*(T5+T4*T6)/(3.14*T8^2*T9))*1000</f>
        <v>0.3311474553960394</v>
      </c>
      <c r="X4" t="s">
        <v>187</v>
      </c>
    </row>
    <row r="5" spans="19:24" ht="19.5" x14ac:dyDescent="0.35">
      <c r="S5" s="3" t="s">
        <v>188</v>
      </c>
      <c r="T5" s="3">
        <v>1</v>
      </c>
      <c r="U5" s="3"/>
      <c r="V5" s="3"/>
      <c r="W5" s="128"/>
    </row>
    <row r="6" spans="19:24" ht="19.5" x14ac:dyDescent="0.35">
      <c r="S6" s="3" t="s">
        <v>189</v>
      </c>
      <c r="T6" s="3">
        <v>16.3</v>
      </c>
      <c r="U6" s="3"/>
      <c r="V6" s="3"/>
      <c r="W6" s="128"/>
    </row>
    <row r="7" spans="19:24" ht="19.5" x14ac:dyDescent="0.35">
      <c r="S7" s="3" t="s">
        <v>190</v>
      </c>
      <c r="T7" s="129">
        <v>2.3210000000000002</v>
      </c>
      <c r="U7" s="3"/>
      <c r="V7" s="3"/>
      <c r="W7" s="128"/>
    </row>
    <row r="8" spans="19:24" ht="19.5" x14ac:dyDescent="0.35">
      <c r="S8" s="3" t="s">
        <v>191</v>
      </c>
      <c r="T8" s="3">
        <v>0.61</v>
      </c>
      <c r="U8" s="3"/>
      <c r="V8" s="3"/>
      <c r="W8" s="128"/>
    </row>
    <row r="9" spans="19:24" ht="19.5" x14ac:dyDescent="0.35">
      <c r="S9" s="3" t="s">
        <v>192</v>
      </c>
      <c r="T9" s="3">
        <v>200000</v>
      </c>
      <c r="U9" s="3"/>
      <c r="V9" s="3"/>
      <c r="W9" s="128"/>
    </row>
    <row r="10" spans="19:24" ht="19.5" x14ac:dyDescent="0.35">
      <c r="S10" s="3"/>
      <c r="T10" s="3"/>
      <c r="U10" s="3"/>
      <c r="V10" s="3" t="s">
        <v>186</v>
      </c>
      <c r="W10" s="128">
        <f>(4*(T12*(T5+T6)-(T6*T7)*(1-T4))/(3.14*T8^2*T9))*1000</f>
        <v>1.0551925977024874</v>
      </c>
      <c r="X10" t="s">
        <v>187</v>
      </c>
    </row>
    <row r="11" spans="19:24" x14ac:dyDescent="0.25">
      <c r="S11" s="3"/>
      <c r="T11" s="3"/>
      <c r="U11" s="3"/>
      <c r="V11" s="3"/>
      <c r="W11" s="3"/>
    </row>
    <row r="12" spans="19:24" x14ac:dyDescent="0.25">
      <c r="S12" s="3" t="s">
        <v>193</v>
      </c>
      <c r="T12" s="3">
        <v>4.766</v>
      </c>
      <c r="U12" s="3"/>
      <c r="V12" s="3"/>
      <c r="W12" s="3"/>
    </row>
    <row r="15" spans="19:24" x14ac:dyDescent="0.25">
      <c r="S15" s="130"/>
      <c r="T15" s="130"/>
      <c r="U15" s="130"/>
      <c r="V15" s="131"/>
      <c r="W15" s="132"/>
      <c r="X15" s="132"/>
    </row>
    <row r="16" spans="19:24" x14ac:dyDescent="0.25">
      <c r="S16" s="127" t="s">
        <v>326</v>
      </c>
      <c r="T16" s="127"/>
      <c r="U16" s="127"/>
      <c r="V16" s="1"/>
      <c r="W16" s="3"/>
      <c r="X16" s="153"/>
    </row>
    <row r="17" spans="19:24" x14ac:dyDescent="0.25">
      <c r="S17" s="3"/>
      <c r="T17" s="3"/>
      <c r="U17" s="3"/>
      <c r="V17" s="3"/>
      <c r="W17" s="3"/>
      <c r="X17" s="153"/>
    </row>
    <row r="18" spans="19:24" ht="19.5" x14ac:dyDescent="0.35">
      <c r="S18" s="3" t="s">
        <v>185</v>
      </c>
      <c r="T18" s="3">
        <v>0.45</v>
      </c>
      <c r="U18" s="3"/>
      <c r="V18" s="3" t="s">
        <v>186</v>
      </c>
      <c r="W18" s="128">
        <f>(4*T21*(T19+T18*T20)/(3.14*T22^2*T23))*1000</f>
        <v>0.29833232625295925</v>
      </c>
      <c r="X18" s="153" t="s">
        <v>187</v>
      </c>
    </row>
    <row r="19" spans="19:24" ht="19.5" x14ac:dyDescent="0.35">
      <c r="S19" s="3" t="s">
        <v>188</v>
      </c>
      <c r="T19" s="3">
        <v>1</v>
      </c>
      <c r="U19" s="3"/>
      <c r="V19" s="3"/>
      <c r="W19" s="128"/>
      <c r="X19" s="153"/>
    </row>
    <row r="20" spans="19:24" ht="19.5" x14ac:dyDescent="0.35">
      <c r="S20" s="3" t="s">
        <v>189</v>
      </c>
      <c r="T20" s="3">
        <v>16.3</v>
      </c>
      <c r="U20" s="3"/>
      <c r="V20" s="3"/>
      <c r="W20" s="128"/>
      <c r="X20" s="153"/>
    </row>
    <row r="21" spans="19:24" ht="19.5" x14ac:dyDescent="0.35">
      <c r="S21" s="3" t="s">
        <v>190</v>
      </c>
      <c r="T21" s="129">
        <v>2.0910000000000002</v>
      </c>
      <c r="U21" s="3"/>
      <c r="V21" s="3"/>
      <c r="W21" s="128"/>
      <c r="X21" s="153"/>
    </row>
    <row r="22" spans="19:24" ht="19.5" x14ac:dyDescent="0.35">
      <c r="S22" s="3" t="s">
        <v>191</v>
      </c>
      <c r="T22" s="3">
        <v>0.61</v>
      </c>
      <c r="U22" s="3"/>
      <c r="V22" s="3"/>
      <c r="W22" s="128"/>
      <c r="X22" s="153"/>
    </row>
    <row r="23" spans="19:24" ht="19.5" x14ac:dyDescent="0.35">
      <c r="S23" s="3" t="s">
        <v>192</v>
      </c>
      <c r="T23" s="3">
        <v>200000</v>
      </c>
      <c r="U23" s="3"/>
      <c r="V23" s="3"/>
      <c r="W23" s="128"/>
      <c r="X23" s="153"/>
    </row>
    <row r="24" spans="19:24" ht="19.5" x14ac:dyDescent="0.35">
      <c r="S24" s="3"/>
      <c r="T24" s="3"/>
      <c r="U24" s="3"/>
      <c r="V24" s="3" t="s">
        <v>186</v>
      </c>
      <c r="W24" s="128">
        <f>(4*(T26*(T19+T20)-(T20*T21)*(1-T18))/(3.14*T22^2*T23))*1000</f>
        <v>0.88793309448696234</v>
      </c>
      <c r="X24" s="153" t="s">
        <v>187</v>
      </c>
    </row>
    <row r="25" spans="19:24" x14ac:dyDescent="0.25">
      <c r="S25" s="3"/>
      <c r="T25" s="3"/>
      <c r="U25" s="3"/>
      <c r="V25" s="3"/>
      <c r="W25" s="3"/>
      <c r="X25" s="153"/>
    </row>
    <row r="26" spans="19:24" x14ac:dyDescent="0.25">
      <c r="S26" s="3" t="s">
        <v>193</v>
      </c>
      <c r="T26" s="3">
        <v>4.0819999999999999</v>
      </c>
      <c r="U26" s="3"/>
      <c r="V26" s="3"/>
      <c r="W26" s="3"/>
      <c r="X26" s="153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AD25B-175A-4ECC-8C37-4DFA1EE4F7D0}">
  <dimension ref="A2:AG37"/>
  <sheetViews>
    <sheetView topLeftCell="A3" workbookViewId="0">
      <selection activeCell="Z26" sqref="Z26"/>
    </sheetView>
  </sheetViews>
  <sheetFormatPr defaultRowHeight="15" x14ac:dyDescent="0.25"/>
  <cols>
    <col min="1" max="6" width="9.140625" style="1"/>
    <col min="7" max="7" width="10.7109375" style="1" customWidth="1"/>
    <col min="8" max="10" width="9.140625" style="1"/>
    <col min="11" max="11" width="4.7109375" style="1" customWidth="1"/>
    <col min="12" max="22" width="9.140625" style="1"/>
    <col min="23" max="25" width="9.140625" style="129"/>
    <col min="28" max="28" width="2.7109375" customWidth="1"/>
    <col min="31" max="31" width="2.7109375" customWidth="1"/>
  </cols>
  <sheetData>
    <row r="2" spans="8:33" ht="21" x14ac:dyDescent="0.35">
      <c r="H2" s="215" t="s">
        <v>318</v>
      </c>
      <c r="I2" s="215"/>
      <c r="J2" s="215"/>
      <c r="K2" s="216"/>
      <c r="L2" s="4"/>
      <c r="M2" s="217"/>
      <c r="N2" s="216"/>
      <c r="O2" s="216"/>
      <c r="W2" s="133"/>
      <c r="Z2" t="s">
        <v>69</v>
      </c>
      <c r="AC2" t="s">
        <v>299</v>
      </c>
      <c r="AF2" t="s">
        <v>300</v>
      </c>
    </row>
    <row r="3" spans="8:33" x14ac:dyDescent="0.25">
      <c r="N3" s="1" t="s">
        <v>319</v>
      </c>
      <c r="Z3" s="45">
        <v>0</v>
      </c>
      <c r="AA3" s="47">
        <v>0</v>
      </c>
      <c r="AC3" s="211">
        <v>0</v>
      </c>
      <c r="AD3" s="211">
        <v>0</v>
      </c>
      <c r="AF3" s="211">
        <v>0</v>
      </c>
      <c r="AG3" s="211">
        <v>2.9841277343588598E-3</v>
      </c>
    </row>
    <row r="4" spans="8:33" x14ac:dyDescent="0.25">
      <c r="L4" s="35" t="s">
        <v>194</v>
      </c>
      <c r="N4" s="35" t="s">
        <v>195</v>
      </c>
      <c r="O4" s="35" t="s">
        <v>196</v>
      </c>
      <c r="P4" s="35" t="s">
        <v>197</v>
      </c>
      <c r="Q4" s="35" t="s">
        <v>198</v>
      </c>
      <c r="R4" s="35" t="s">
        <v>196</v>
      </c>
      <c r="S4" s="35" t="s">
        <v>197</v>
      </c>
      <c r="T4" s="35" t="s">
        <v>199</v>
      </c>
      <c r="W4" s="134"/>
      <c r="X4" s="134"/>
      <c r="Y4" s="1"/>
      <c r="Z4" s="45">
        <v>906.26374284808003</v>
      </c>
      <c r="AA4" s="47">
        <v>2.0515878144236299</v>
      </c>
      <c r="AC4" s="211">
        <v>906.26374284808003</v>
      </c>
      <c r="AD4" s="213">
        <v>2.0515878144236299</v>
      </c>
      <c r="AF4" s="211">
        <v>308.831737490747</v>
      </c>
      <c r="AG4" s="213">
        <v>4.7492392824039804</v>
      </c>
    </row>
    <row r="5" spans="8:33" x14ac:dyDescent="0.25">
      <c r="H5" s="35"/>
      <c r="I5" s="35"/>
      <c r="J5" s="83"/>
      <c r="K5" s="35"/>
      <c r="L5" s="35" t="s">
        <v>187</v>
      </c>
      <c r="M5" s="35"/>
      <c r="N5" s="35" t="s">
        <v>200</v>
      </c>
      <c r="O5" s="35" t="s">
        <v>187</v>
      </c>
      <c r="P5" s="35" t="s">
        <v>201</v>
      </c>
      <c r="Q5" s="35" t="s">
        <v>200</v>
      </c>
      <c r="R5" s="35" t="s">
        <v>187</v>
      </c>
      <c r="S5" s="35" t="s">
        <v>201</v>
      </c>
      <c r="T5" s="35" t="s">
        <v>200</v>
      </c>
      <c r="U5" s="35"/>
      <c r="V5" s="35"/>
      <c r="W5" s="134"/>
      <c r="X5" s="134"/>
      <c r="Y5" s="35"/>
      <c r="Z5" s="45">
        <v>1343.3988509933399</v>
      </c>
      <c r="AA5" s="47">
        <v>3.2974611417242401</v>
      </c>
      <c r="AC5" s="211">
        <v>1375.28262274281</v>
      </c>
      <c r="AD5" s="213">
        <v>4.6000328959015997</v>
      </c>
      <c r="AF5" s="211">
        <v>703.107593077763</v>
      </c>
      <c r="AG5" s="213">
        <v>8.3973354324018494</v>
      </c>
    </row>
    <row r="6" spans="8:33" x14ac:dyDescent="0.25">
      <c r="H6" s="35"/>
      <c r="I6" s="35"/>
      <c r="J6" s="83"/>
      <c r="K6" s="35"/>
      <c r="L6" s="35"/>
      <c r="M6" s="35"/>
      <c r="U6" s="35"/>
      <c r="V6" s="135"/>
      <c r="W6" s="136"/>
      <c r="X6" s="134"/>
      <c r="Y6" s="35"/>
      <c r="Z6" s="45">
        <v>1791.1435905870701</v>
      </c>
      <c r="AA6" s="47">
        <v>5.19536637803761</v>
      </c>
      <c r="AC6" s="211">
        <v>1684.29728491371</v>
      </c>
      <c r="AD6" s="213">
        <v>7.6065415839379504</v>
      </c>
      <c r="AF6" s="211">
        <v>980.11043622308</v>
      </c>
      <c r="AG6" s="213">
        <v>11.62616163635</v>
      </c>
    </row>
    <row r="7" spans="8:33" x14ac:dyDescent="0.25">
      <c r="K7" s="35"/>
      <c r="L7" s="35">
        <v>610</v>
      </c>
      <c r="M7" s="35"/>
      <c r="N7" s="35">
        <v>0</v>
      </c>
      <c r="O7" s="35">
        <v>0</v>
      </c>
      <c r="P7" s="35"/>
      <c r="Q7" s="35">
        <v>0</v>
      </c>
      <c r="R7" s="35">
        <v>0</v>
      </c>
      <c r="S7" s="35"/>
      <c r="T7" s="35">
        <f>N7+Q7</f>
        <v>0</v>
      </c>
      <c r="U7" s="137">
        <v>0</v>
      </c>
      <c r="V7" s="83"/>
      <c r="W7" s="138"/>
      <c r="X7" s="138"/>
      <c r="Y7" s="139"/>
      <c r="Z7" s="45">
        <v>2142.9626279121699</v>
      </c>
      <c r="AA7" s="47">
        <v>6.4531762162756596</v>
      </c>
      <c r="AC7" s="211">
        <v>1844.08199302137</v>
      </c>
      <c r="AD7" s="213">
        <v>9.7625738689246599</v>
      </c>
      <c r="AF7" s="211">
        <v>1256.9852320923001</v>
      </c>
      <c r="AG7" s="213">
        <v>16.3798771103238</v>
      </c>
    </row>
    <row r="8" spans="8:33" x14ac:dyDescent="0.25">
      <c r="H8" s="140">
        <v>50</v>
      </c>
      <c r="I8" s="140">
        <v>0.4</v>
      </c>
      <c r="J8" s="82">
        <f t="shared" ref="J8:J15" si="0">(I8*L$7)/100</f>
        <v>2.44</v>
      </c>
      <c r="K8" s="35"/>
      <c r="L8" s="35"/>
      <c r="M8" s="140">
        <v>0.4</v>
      </c>
      <c r="N8" s="83">
        <f>(O8/R$15)^0.15*2321</f>
        <v>1432.1355953731425</v>
      </c>
      <c r="O8" s="82">
        <v>2.44</v>
      </c>
      <c r="P8" s="110">
        <v>0.4</v>
      </c>
      <c r="Q8" s="83">
        <f>(O8/R$15)^0.48*2446</f>
        <v>521.72932572833338</v>
      </c>
      <c r="R8" s="82">
        <v>2.44</v>
      </c>
      <c r="S8" s="140">
        <v>0.4</v>
      </c>
      <c r="T8" s="83">
        <f t="shared" ref="T8:T15" si="1">N8+Q8</f>
        <v>1953.8649211014758</v>
      </c>
      <c r="U8" s="141">
        <f>R8+(0.000231*T8)</f>
        <v>2.8913427967744409</v>
      </c>
      <c r="V8" s="83"/>
      <c r="W8" s="138"/>
      <c r="X8" s="142"/>
      <c r="Y8" s="139"/>
      <c r="Z8" s="45">
        <v>2569.3417648648301</v>
      </c>
      <c r="AA8" s="47">
        <v>8.7897482289184605</v>
      </c>
      <c r="AC8" s="211">
        <v>2003.5923141088099</v>
      </c>
      <c r="AD8" s="213">
        <v>15.1862260183047</v>
      </c>
      <c r="AF8" s="211">
        <v>1512.32979310831</v>
      </c>
      <c r="AG8" s="213">
        <v>23.5328312793112</v>
      </c>
    </row>
    <row r="9" spans="8:33" x14ac:dyDescent="0.25">
      <c r="H9" s="140">
        <v>66</v>
      </c>
      <c r="I9" s="35">
        <v>1</v>
      </c>
      <c r="J9" s="82">
        <f t="shared" si="0"/>
        <v>6.1</v>
      </c>
      <c r="K9" s="35"/>
      <c r="L9" s="35"/>
      <c r="M9" s="35">
        <v>1</v>
      </c>
      <c r="N9" s="83">
        <f t="shared" ref="N9:N15" si="2">(O9/R$15)^0.15*2321</f>
        <v>1643.1421655555841</v>
      </c>
      <c r="O9" s="82">
        <v>6.1</v>
      </c>
      <c r="P9" s="82">
        <v>1</v>
      </c>
      <c r="Q9" s="83">
        <f t="shared" ref="Q9:Q15" si="3">(O9/R$15)^0.48*2446</f>
        <v>809.94672314641775</v>
      </c>
      <c r="R9" s="82">
        <v>6.1</v>
      </c>
      <c r="S9" s="35">
        <v>1</v>
      </c>
      <c r="T9" s="83">
        <f t="shared" si="1"/>
        <v>2453.0888887020019</v>
      </c>
      <c r="U9" s="141">
        <f t="shared" ref="U9:U15" si="4">R9+(0.000231*T9)</f>
        <v>6.666663533290162</v>
      </c>
      <c r="V9" s="83"/>
      <c r="W9" s="138"/>
      <c r="X9" s="142"/>
      <c r="Y9" s="139"/>
      <c r="Z9" s="45">
        <v>2974.3004217723801</v>
      </c>
      <c r="AA9" s="47">
        <v>12.218510990764299</v>
      </c>
      <c r="AC9" s="211">
        <v>2077.84144178014</v>
      </c>
      <c r="AD9" s="213">
        <v>19.9682907057359</v>
      </c>
      <c r="AF9" s="211">
        <v>1724.99802624623</v>
      </c>
      <c r="AG9" s="213">
        <v>30.909595028020501</v>
      </c>
    </row>
    <row r="10" spans="8:33" x14ac:dyDescent="0.25">
      <c r="H10" s="140">
        <v>79</v>
      </c>
      <c r="I10" s="35">
        <v>2</v>
      </c>
      <c r="J10" s="82">
        <f t="shared" si="0"/>
        <v>12.2</v>
      </c>
      <c r="K10" s="35"/>
      <c r="L10" s="35"/>
      <c r="M10" s="35">
        <v>1.5</v>
      </c>
      <c r="N10" s="83">
        <f t="shared" si="2"/>
        <v>1746.1792747630493</v>
      </c>
      <c r="O10" s="82">
        <v>9.15</v>
      </c>
      <c r="P10" s="82">
        <v>2</v>
      </c>
      <c r="Q10" s="83">
        <f t="shared" si="3"/>
        <v>983.96637380101356</v>
      </c>
      <c r="R10" s="82">
        <v>9.15</v>
      </c>
      <c r="S10" s="35">
        <v>2</v>
      </c>
      <c r="T10" s="83">
        <f t="shared" si="1"/>
        <v>2730.1456485640629</v>
      </c>
      <c r="U10" s="141">
        <f t="shared" si="4"/>
        <v>9.7806636448182989</v>
      </c>
      <c r="V10" s="83"/>
      <c r="W10" s="138"/>
      <c r="X10" s="142"/>
      <c r="Y10" s="139"/>
      <c r="Z10" s="45">
        <v>3315.1622707567199</v>
      </c>
      <c r="AA10" s="47">
        <v>16.9632740815604</v>
      </c>
      <c r="AC10" s="211">
        <v>2194.4376329052898</v>
      </c>
      <c r="AD10" s="213">
        <v>28.4476896507249</v>
      </c>
      <c r="AF10" s="211">
        <v>1958.61113526088</v>
      </c>
      <c r="AG10" s="213">
        <v>42.858042459199403</v>
      </c>
    </row>
    <row r="11" spans="8:33" x14ac:dyDescent="0.25">
      <c r="H11" s="140">
        <v>90</v>
      </c>
      <c r="I11" s="35">
        <v>3</v>
      </c>
      <c r="J11" s="82">
        <f t="shared" si="0"/>
        <v>18.3</v>
      </c>
      <c r="K11" s="35"/>
      <c r="L11" s="35"/>
      <c r="M11" s="35">
        <v>2</v>
      </c>
      <c r="N11" s="83">
        <f t="shared" si="2"/>
        <v>1823.1803851679251</v>
      </c>
      <c r="O11" s="82">
        <v>12.2</v>
      </c>
      <c r="P11" s="82">
        <v>3</v>
      </c>
      <c r="Q11" s="83">
        <f t="shared" si="3"/>
        <v>1129.6680621897315</v>
      </c>
      <c r="R11" s="82">
        <v>12.2</v>
      </c>
      <c r="S11" s="35">
        <v>3</v>
      </c>
      <c r="T11" s="83">
        <f t="shared" si="1"/>
        <v>2952.8484473576564</v>
      </c>
      <c r="U11" s="141">
        <f t="shared" si="4"/>
        <v>12.882107991339618</v>
      </c>
      <c r="V11" s="83"/>
      <c r="W11" s="138"/>
      <c r="X11" s="142"/>
      <c r="Y11" s="139"/>
      <c r="Z11" s="45">
        <v>3560.0252476003602</v>
      </c>
      <c r="AA11" s="47">
        <v>21.939307071433301</v>
      </c>
      <c r="AC11" s="211">
        <v>2257.7844496399098</v>
      </c>
      <c r="AD11" s="213">
        <v>36.063183617840501</v>
      </c>
      <c r="AF11" s="211">
        <v>2096.4448817510001</v>
      </c>
      <c r="AG11" s="213">
        <v>52.423663897922701</v>
      </c>
    </row>
    <row r="12" spans="8:33" x14ac:dyDescent="0.25">
      <c r="H12" s="140">
        <v>100</v>
      </c>
      <c r="I12" s="35">
        <v>4</v>
      </c>
      <c r="J12" s="82">
        <f t="shared" si="0"/>
        <v>24.4</v>
      </c>
      <c r="K12" s="35"/>
      <c r="L12" s="35"/>
      <c r="M12" s="35">
        <v>4</v>
      </c>
      <c r="N12" s="83">
        <f t="shared" si="2"/>
        <v>2022.9452974552248</v>
      </c>
      <c r="O12" s="82">
        <v>24.4</v>
      </c>
      <c r="P12" s="82">
        <v>4</v>
      </c>
      <c r="Q12" s="83">
        <f t="shared" si="3"/>
        <v>1575.597374817464</v>
      </c>
      <c r="R12" s="82">
        <v>24.4</v>
      </c>
      <c r="S12" s="35">
        <v>4</v>
      </c>
      <c r="T12" s="83">
        <f t="shared" si="1"/>
        <v>3598.5426722726888</v>
      </c>
      <c r="U12" s="141">
        <f t="shared" si="4"/>
        <v>25.231263357294988</v>
      </c>
      <c r="V12" s="83"/>
      <c r="W12" s="138"/>
      <c r="X12" s="142"/>
      <c r="Y12" s="139"/>
      <c r="Z12" s="45">
        <v>3730.3098323484201</v>
      </c>
      <c r="AA12" s="47">
        <v>26.054419211192599</v>
      </c>
      <c r="AC12" s="211">
        <v>2342.2407744633902</v>
      </c>
      <c r="AD12" s="213">
        <v>46.2897893487796</v>
      </c>
      <c r="AF12" s="211">
        <v>2244.72362747747</v>
      </c>
      <c r="AG12" s="213">
        <v>64.601889164317498</v>
      </c>
    </row>
    <row r="13" spans="8:33" x14ac:dyDescent="0.25">
      <c r="H13" s="140">
        <v>120</v>
      </c>
      <c r="I13" s="35">
        <v>6</v>
      </c>
      <c r="J13" s="110">
        <f t="shared" si="0"/>
        <v>36.6</v>
      </c>
      <c r="K13" s="35"/>
      <c r="L13" s="35"/>
      <c r="M13" s="140">
        <v>6</v>
      </c>
      <c r="N13" s="83">
        <f t="shared" si="2"/>
        <v>2149.7988588232056</v>
      </c>
      <c r="O13" s="110">
        <v>36.6</v>
      </c>
      <c r="P13" s="82">
        <v>6</v>
      </c>
      <c r="Q13" s="83">
        <f t="shared" si="3"/>
        <v>1914.119523129764</v>
      </c>
      <c r="R13" s="82">
        <v>36.6</v>
      </c>
      <c r="S13" s="35">
        <v>6</v>
      </c>
      <c r="T13" s="83">
        <f t="shared" si="1"/>
        <v>4063.9183819529699</v>
      </c>
      <c r="U13" s="141">
        <f t="shared" si="4"/>
        <v>37.538765146231135</v>
      </c>
      <c r="V13" s="83"/>
      <c r="W13" s="138"/>
      <c r="X13" s="142"/>
      <c r="Y13" s="139"/>
      <c r="Z13" s="45">
        <v>3964.3802530634298</v>
      </c>
      <c r="AA13" s="47">
        <v>32.5568335350155</v>
      </c>
      <c r="AC13" s="211">
        <v>2362.92955578792</v>
      </c>
      <c r="AD13" s="213">
        <v>53.911251571376702</v>
      </c>
      <c r="AF13" s="211">
        <v>2339.9542159615598</v>
      </c>
      <c r="AG13" s="213">
        <v>73.519954885623207</v>
      </c>
    </row>
    <row r="14" spans="8:33" x14ac:dyDescent="0.25">
      <c r="H14" s="140">
        <v>140</v>
      </c>
      <c r="I14" s="140">
        <v>8</v>
      </c>
      <c r="J14" s="110">
        <f t="shared" si="0"/>
        <v>48.8</v>
      </c>
      <c r="K14" s="35"/>
      <c r="L14" s="35"/>
      <c r="M14" s="140">
        <v>8</v>
      </c>
      <c r="N14" s="83">
        <f t="shared" si="2"/>
        <v>2244.5983457195234</v>
      </c>
      <c r="O14" s="110">
        <v>48.8</v>
      </c>
      <c r="P14" s="110">
        <v>8</v>
      </c>
      <c r="Q14" s="83">
        <f t="shared" si="3"/>
        <v>2197.5544592449837</v>
      </c>
      <c r="R14" s="82">
        <v>48.8</v>
      </c>
      <c r="S14" s="140">
        <v>8</v>
      </c>
      <c r="T14" s="83">
        <f t="shared" si="1"/>
        <v>4442.1528049645076</v>
      </c>
      <c r="U14" s="141">
        <f t="shared" si="4"/>
        <v>49.826137297946801</v>
      </c>
      <c r="V14" s="83"/>
      <c r="W14" s="138"/>
      <c r="X14" s="142"/>
      <c r="Y14" s="139"/>
      <c r="Z14" s="45">
        <v>4230.2246907198296</v>
      </c>
      <c r="AA14" s="47">
        <v>41.668867558775503</v>
      </c>
      <c r="AC14" s="211">
        <v>2436.7579566948998</v>
      </c>
      <c r="AD14" s="213">
        <v>63.703666717568801</v>
      </c>
      <c r="AF14" s="211">
        <v>2435.02017223351</v>
      </c>
      <c r="AG14" s="213">
        <v>84.398592525574998</v>
      </c>
    </row>
    <row r="15" spans="8:33" x14ac:dyDescent="0.25">
      <c r="H15" s="140">
        <v>160</v>
      </c>
      <c r="I15" s="140">
        <v>10</v>
      </c>
      <c r="J15" s="110">
        <f t="shared" si="0"/>
        <v>61</v>
      </c>
      <c r="L15" s="35"/>
      <c r="M15" s="140">
        <v>10</v>
      </c>
      <c r="N15" s="83">
        <f t="shared" si="2"/>
        <v>2321</v>
      </c>
      <c r="O15" s="110">
        <v>61</v>
      </c>
      <c r="P15" s="110">
        <v>10</v>
      </c>
      <c r="Q15" s="83">
        <f t="shared" si="3"/>
        <v>2446</v>
      </c>
      <c r="R15" s="82">
        <v>61</v>
      </c>
      <c r="S15" s="140">
        <v>10</v>
      </c>
      <c r="T15" s="83">
        <f t="shared" si="1"/>
        <v>4767</v>
      </c>
      <c r="U15" s="141">
        <f t="shared" si="4"/>
        <v>62.101177</v>
      </c>
      <c r="V15" s="83"/>
      <c r="W15" s="138"/>
      <c r="X15" s="142"/>
      <c r="Y15" s="139"/>
      <c r="Z15" s="45">
        <v>4378.9241632106396</v>
      </c>
      <c r="AA15" s="47">
        <v>48.836742366396699</v>
      </c>
      <c r="AC15" s="211">
        <v>2478.5745385763098</v>
      </c>
      <c r="AD15" s="213">
        <v>73.718399379685493</v>
      </c>
      <c r="AF15" s="211">
        <v>2530.0312511014299</v>
      </c>
      <c r="AG15" s="213">
        <v>95.930754138425797</v>
      </c>
    </row>
    <row r="16" spans="8:33" x14ac:dyDescent="0.25">
      <c r="H16" s="54"/>
      <c r="I16" s="54"/>
      <c r="J16" s="143"/>
      <c r="L16" s="35"/>
      <c r="M16" s="54"/>
      <c r="N16" s="83"/>
      <c r="O16" s="143"/>
      <c r="P16" s="54"/>
      <c r="Q16" s="83"/>
      <c r="R16" s="82"/>
      <c r="S16" s="54"/>
      <c r="T16" s="83"/>
      <c r="U16" s="82"/>
      <c r="V16" s="83"/>
      <c r="W16" s="138"/>
      <c r="X16" s="142"/>
      <c r="Y16" s="139"/>
      <c r="Z16" s="45">
        <v>4580.6169155397902</v>
      </c>
      <c r="AA16" s="47">
        <v>59.918300691993302</v>
      </c>
      <c r="AC16" s="211">
        <v>2551.98221271896</v>
      </c>
      <c r="AD16" s="213">
        <v>88.521164984663898</v>
      </c>
      <c r="AF16" s="211">
        <v>2646.3896401423899</v>
      </c>
      <c r="AG16" s="213">
        <v>107.242090299238</v>
      </c>
    </row>
    <row r="17" spans="8:33" x14ac:dyDescent="0.25">
      <c r="H17" s="54"/>
      <c r="I17" s="54"/>
      <c r="J17" s="143"/>
      <c r="L17" s="35"/>
      <c r="M17" s="54"/>
      <c r="N17" s="83"/>
      <c r="O17" s="143"/>
      <c r="P17" s="54"/>
      <c r="Q17" s="83"/>
      <c r="R17" s="82"/>
      <c r="S17" s="54"/>
      <c r="T17" s="83"/>
      <c r="U17" s="82"/>
      <c r="V17" s="83"/>
      <c r="X17" s="139"/>
      <c r="Y17" s="139"/>
      <c r="Z17" s="45">
        <v>4718.6884641140996</v>
      </c>
      <c r="AA17" s="47">
        <v>66.651984914880302</v>
      </c>
      <c r="AC17" s="211">
        <v>2582.95136106771</v>
      </c>
      <c r="AD17" s="213">
        <v>100.715802953579</v>
      </c>
      <c r="AF17" s="211">
        <v>2709.7547493450202</v>
      </c>
      <c r="AG17" s="213">
        <v>114.639742942076</v>
      </c>
    </row>
    <row r="18" spans="8:33" x14ac:dyDescent="0.25">
      <c r="H18" s="54"/>
      <c r="I18" s="54"/>
      <c r="J18" s="143"/>
      <c r="L18" s="35"/>
      <c r="M18" s="54"/>
      <c r="N18" s="83"/>
      <c r="O18" s="143"/>
      <c r="P18" s="54"/>
      <c r="Q18" s="83"/>
      <c r="R18" s="82"/>
      <c r="S18" s="54"/>
      <c r="T18" s="83"/>
      <c r="U18" s="82"/>
      <c r="V18" s="144" t="s">
        <v>296</v>
      </c>
      <c r="W18" s="144"/>
      <c r="Y18" s="139"/>
      <c r="Z18" s="45">
        <v>4814.1385622143698</v>
      </c>
      <c r="AA18" s="47">
        <v>72.955954744653596</v>
      </c>
      <c r="AC18" s="211">
        <v>2614.1948964366702</v>
      </c>
      <c r="AD18" s="213">
        <v>109.64282105808699</v>
      </c>
      <c r="AF18" s="211">
        <v>2815.2108274492798</v>
      </c>
      <c r="AG18" s="213">
        <v>128.78450838258499</v>
      </c>
    </row>
    <row r="19" spans="8:33" x14ac:dyDescent="0.25">
      <c r="V19" s="145">
        <v>0</v>
      </c>
      <c r="W19" s="145">
        <v>0</v>
      </c>
      <c r="Y19" s="139"/>
      <c r="Z19" s="45">
        <v>5005.0570508828996</v>
      </c>
      <c r="AA19" s="47">
        <v>85.346053079883603</v>
      </c>
      <c r="AC19" s="211">
        <v>2623.90819695243</v>
      </c>
      <c r="AD19" s="213">
        <v>120.969077857546</v>
      </c>
    </row>
    <row r="20" spans="8:33" x14ac:dyDescent="0.25">
      <c r="V20" s="145">
        <v>2312</v>
      </c>
      <c r="W20" s="145">
        <v>0.3</v>
      </c>
      <c r="Y20" s="46"/>
      <c r="Z20" s="45">
        <v>5100.2510544309598</v>
      </c>
      <c r="AA20" s="47">
        <v>94.699801449771698</v>
      </c>
      <c r="AC20" s="211">
        <v>2634.0056392964998</v>
      </c>
      <c r="AD20" s="213">
        <v>127.720666846814</v>
      </c>
    </row>
    <row r="21" spans="8:33" x14ac:dyDescent="0.25">
      <c r="V21" s="152">
        <v>4767</v>
      </c>
      <c r="W21" s="152">
        <v>0.9</v>
      </c>
      <c r="Y21" s="146"/>
      <c r="Z21" s="45">
        <v>5237.9567536449804</v>
      </c>
      <c r="AA21" s="47">
        <v>105.790312158559</v>
      </c>
    </row>
    <row r="22" spans="8:33" x14ac:dyDescent="0.25">
      <c r="V22" s="144"/>
      <c r="W22" s="144"/>
      <c r="Y22" s="146"/>
      <c r="Z22" s="45">
        <v>5396.7170835438301</v>
      </c>
      <c r="AA22" s="47">
        <v>120.14545860405499</v>
      </c>
    </row>
    <row r="23" spans="8:33" x14ac:dyDescent="0.25">
      <c r="V23" s="147" t="s">
        <v>297</v>
      </c>
      <c r="W23" s="147"/>
      <c r="Y23" s="146"/>
      <c r="Z23" s="45">
        <v>5460.3565797666797</v>
      </c>
      <c r="AA23" s="47">
        <v>124.275491382448</v>
      </c>
    </row>
    <row r="24" spans="8:33" x14ac:dyDescent="0.25">
      <c r="V24" s="147">
        <v>0</v>
      </c>
      <c r="W24" s="147">
        <v>9.1</v>
      </c>
      <c r="X24" s="150">
        <f>(610/120)+4</f>
        <v>9.0833333333333321</v>
      </c>
      <c r="Y24" s="146"/>
    </row>
    <row r="25" spans="8:33" x14ac:dyDescent="0.25">
      <c r="V25" s="147">
        <v>4767</v>
      </c>
      <c r="W25" s="150">
        <v>10.199999999999999</v>
      </c>
      <c r="X25" s="150">
        <f>(610/120)+4+1.1</f>
        <v>10.183333333333332</v>
      </c>
      <c r="Y25" s="146"/>
    </row>
    <row r="26" spans="8:33" x14ac:dyDescent="0.25">
      <c r="V26" s="129"/>
      <c r="Y26" s="146"/>
    </row>
    <row r="27" spans="8:33" x14ac:dyDescent="0.25">
      <c r="V27" s="147">
        <v>2700</v>
      </c>
      <c r="W27" s="147">
        <v>9.8000000000000007</v>
      </c>
    </row>
    <row r="28" spans="8:33" x14ac:dyDescent="0.25">
      <c r="V28" s="129"/>
    </row>
    <row r="29" spans="8:33" x14ac:dyDescent="0.25">
      <c r="V29" s="148" t="s">
        <v>270</v>
      </c>
      <c r="W29" s="148"/>
      <c r="X29" s="148"/>
    </row>
    <row r="30" spans="8:33" x14ac:dyDescent="0.25">
      <c r="V30" s="214">
        <v>0</v>
      </c>
      <c r="W30" s="148">
        <v>30</v>
      </c>
    </row>
    <row r="31" spans="8:33" x14ac:dyDescent="0.25">
      <c r="V31" s="214">
        <v>5000</v>
      </c>
      <c r="W31" s="148">
        <v>30</v>
      </c>
    </row>
    <row r="33" spans="22:24" x14ac:dyDescent="0.25">
      <c r="V33" s="214">
        <v>3890</v>
      </c>
      <c r="W33" s="148">
        <v>30</v>
      </c>
      <c r="X33" s="149"/>
    </row>
    <row r="36" spans="22:24" x14ac:dyDescent="0.25">
      <c r="V36" s="151" t="s">
        <v>202</v>
      </c>
      <c r="W36" s="148"/>
    </row>
    <row r="37" spans="22:24" x14ac:dyDescent="0.25">
      <c r="V37" s="151">
        <v>4600</v>
      </c>
      <c r="W37" s="151">
        <v>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912A-84FE-4236-A531-6712ABE0E9A5}">
  <dimension ref="A2:AG37"/>
  <sheetViews>
    <sheetView workbookViewId="0">
      <selection activeCell="Q8" sqref="Q8:Q15"/>
    </sheetView>
  </sheetViews>
  <sheetFormatPr defaultRowHeight="15" x14ac:dyDescent="0.25"/>
  <cols>
    <col min="1" max="6" width="9.140625" style="1"/>
    <col min="7" max="7" width="10.7109375" style="1" customWidth="1"/>
    <col min="8" max="10" width="9.140625" style="1"/>
    <col min="11" max="11" width="4.7109375" style="1" customWidth="1"/>
    <col min="12" max="22" width="9.140625" style="1"/>
    <col min="23" max="25" width="9.140625" style="129"/>
    <col min="26" max="27" width="9.140625" style="153"/>
    <col min="28" max="28" width="2.7109375" style="153" customWidth="1"/>
    <col min="29" max="30" width="9.140625" style="153"/>
    <col min="31" max="31" width="2.7109375" style="153" customWidth="1"/>
    <col min="32" max="33" width="9.140625" style="153"/>
  </cols>
  <sheetData>
    <row r="2" spans="8:33" ht="21" x14ac:dyDescent="0.35">
      <c r="H2" s="215" t="s">
        <v>327</v>
      </c>
      <c r="I2" s="215"/>
      <c r="J2" s="215"/>
      <c r="K2" s="216"/>
      <c r="L2" s="4"/>
      <c r="M2" s="217"/>
      <c r="N2" s="216"/>
      <c r="O2" s="216"/>
      <c r="W2" s="133"/>
      <c r="Z2" s="153" t="s">
        <v>69</v>
      </c>
      <c r="AC2" s="153" t="s">
        <v>299</v>
      </c>
      <c r="AF2" s="153" t="s">
        <v>300</v>
      </c>
    </row>
    <row r="3" spans="8:33" x14ac:dyDescent="0.25">
      <c r="N3" s="1" t="s">
        <v>319</v>
      </c>
      <c r="Z3" s="45">
        <v>0</v>
      </c>
      <c r="AA3" s="47">
        <v>0</v>
      </c>
      <c r="AC3" s="211">
        <v>0</v>
      </c>
      <c r="AD3" s="211">
        <v>0</v>
      </c>
      <c r="AF3" s="211">
        <v>0</v>
      </c>
      <c r="AG3" s="211">
        <v>2.9841277343588598E-3</v>
      </c>
    </row>
    <row r="4" spans="8:33" x14ac:dyDescent="0.25">
      <c r="L4" s="35" t="s">
        <v>194</v>
      </c>
      <c r="N4" s="35" t="s">
        <v>195</v>
      </c>
      <c r="O4" s="35" t="s">
        <v>196</v>
      </c>
      <c r="P4" s="35" t="s">
        <v>197</v>
      </c>
      <c r="Q4" s="35" t="s">
        <v>198</v>
      </c>
      <c r="R4" s="35" t="s">
        <v>196</v>
      </c>
      <c r="S4" s="35" t="s">
        <v>197</v>
      </c>
      <c r="T4" s="35" t="s">
        <v>199</v>
      </c>
      <c r="W4" s="134"/>
      <c r="X4" s="134"/>
      <c r="Y4" s="1"/>
      <c r="Z4" s="45">
        <v>906.26374284808003</v>
      </c>
      <c r="AA4" s="47">
        <v>2.0515878144236299</v>
      </c>
      <c r="AC4" s="211">
        <v>906.26374284808003</v>
      </c>
      <c r="AD4" s="213">
        <v>2.0515878144236299</v>
      </c>
      <c r="AF4" s="211">
        <v>308.831737490747</v>
      </c>
      <c r="AG4" s="213">
        <v>4.7492392824039804</v>
      </c>
    </row>
    <row r="5" spans="8:33" x14ac:dyDescent="0.25">
      <c r="H5" s="35"/>
      <c r="I5" s="35"/>
      <c r="J5" s="83"/>
      <c r="K5" s="35"/>
      <c r="L5" s="35" t="s">
        <v>187</v>
      </c>
      <c r="M5" s="35"/>
      <c r="N5" s="35" t="s">
        <v>200</v>
      </c>
      <c r="O5" s="35" t="s">
        <v>187</v>
      </c>
      <c r="P5" s="35" t="s">
        <v>201</v>
      </c>
      <c r="Q5" s="35" t="s">
        <v>200</v>
      </c>
      <c r="R5" s="35" t="s">
        <v>187</v>
      </c>
      <c r="S5" s="35" t="s">
        <v>201</v>
      </c>
      <c r="T5" s="35" t="s">
        <v>200</v>
      </c>
      <c r="U5" s="35"/>
      <c r="V5" s="35"/>
      <c r="W5" s="134"/>
      <c r="X5" s="134"/>
      <c r="Y5" s="35"/>
      <c r="Z5" s="45">
        <v>1343.3988509933399</v>
      </c>
      <c r="AA5" s="47">
        <v>3.2974611417242401</v>
      </c>
      <c r="AC5" s="211">
        <v>1375.28262274281</v>
      </c>
      <c r="AD5" s="213">
        <v>4.6000328959015997</v>
      </c>
      <c r="AF5" s="211">
        <v>703.107593077763</v>
      </c>
      <c r="AG5" s="213">
        <v>8.3973354324018494</v>
      </c>
    </row>
    <row r="6" spans="8:33" x14ac:dyDescent="0.25">
      <c r="H6" s="35"/>
      <c r="I6" s="35"/>
      <c r="J6" s="83"/>
      <c r="K6" s="35"/>
      <c r="L6" s="35"/>
      <c r="M6" s="35"/>
      <c r="U6" s="35"/>
      <c r="V6" s="135"/>
      <c r="W6" s="136"/>
      <c r="X6" s="134"/>
      <c r="Y6" s="35"/>
      <c r="Z6" s="45">
        <v>1791.1435905870701</v>
      </c>
      <c r="AA6" s="47">
        <v>5.19536637803761</v>
      </c>
      <c r="AC6" s="211">
        <v>1684.29728491371</v>
      </c>
      <c r="AD6" s="213">
        <v>7.6065415839379504</v>
      </c>
      <c r="AF6" s="211">
        <v>980.11043622308</v>
      </c>
      <c r="AG6" s="213">
        <v>11.62616163635</v>
      </c>
    </row>
    <row r="7" spans="8:33" x14ac:dyDescent="0.25">
      <c r="K7" s="35"/>
      <c r="L7" s="35">
        <v>610</v>
      </c>
      <c r="M7" s="35"/>
      <c r="N7" s="35">
        <v>0</v>
      </c>
      <c r="O7" s="35">
        <v>0</v>
      </c>
      <c r="P7" s="35"/>
      <c r="Q7" s="35">
        <v>0</v>
      </c>
      <c r="R7" s="35">
        <v>0</v>
      </c>
      <c r="S7" s="35"/>
      <c r="T7" s="35">
        <f>N7+Q7</f>
        <v>0</v>
      </c>
      <c r="U7" s="137">
        <v>0</v>
      </c>
      <c r="V7" s="83"/>
      <c r="W7" s="138"/>
      <c r="X7" s="138"/>
      <c r="Y7" s="139"/>
      <c r="Z7" s="45">
        <v>2142.9626279121699</v>
      </c>
      <c r="AA7" s="47">
        <v>6.4531762162756596</v>
      </c>
      <c r="AC7" s="211">
        <v>1844.08199302137</v>
      </c>
      <c r="AD7" s="213">
        <v>9.7625738689246599</v>
      </c>
      <c r="AF7" s="211">
        <v>1256.9852320923001</v>
      </c>
      <c r="AG7" s="213">
        <v>16.3798771103238</v>
      </c>
    </row>
    <row r="8" spans="8:33" x14ac:dyDescent="0.25">
      <c r="H8" s="140">
        <v>50</v>
      </c>
      <c r="I8" s="140">
        <v>0.4</v>
      </c>
      <c r="J8" s="82">
        <f t="shared" ref="J8:J15" si="0">(I8*L$7)/100</f>
        <v>2.44</v>
      </c>
      <c r="K8" s="35"/>
      <c r="L8" s="35"/>
      <c r="M8" s="140">
        <v>0.4</v>
      </c>
      <c r="N8" s="83">
        <f>(O8/R$12)^0.35*2091</f>
        <v>934.01539118766391</v>
      </c>
      <c r="O8" s="82">
        <v>2.44</v>
      </c>
      <c r="P8" s="110">
        <v>0.4</v>
      </c>
      <c r="Q8" s="83">
        <f>(O8/R$15)^0.45*1991</f>
        <v>467.73326313764915</v>
      </c>
      <c r="R8" s="82">
        <v>2.44</v>
      </c>
      <c r="S8" s="140">
        <v>0.4</v>
      </c>
      <c r="T8" s="83">
        <f t="shared" ref="T8:T15" si="1">N8+Q8</f>
        <v>1401.7486543253131</v>
      </c>
      <c r="U8" s="141">
        <f>R8+(0.00022*T8)</f>
        <v>2.7483847039515688</v>
      </c>
      <c r="V8" s="83"/>
      <c r="W8" s="138"/>
      <c r="X8" s="142"/>
      <c r="Y8" s="139"/>
      <c r="Z8" s="45">
        <v>2569.3417648648301</v>
      </c>
      <c r="AA8" s="47">
        <v>8.7897482289184605</v>
      </c>
      <c r="AC8" s="211">
        <v>2003.5923141088099</v>
      </c>
      <c r="AD8" s="213">
        <v>15.1862260183047</v>
      </c>
      <c r="AF8" s="211">
        <v>1512.32979310831</v>
      </c>
      <c r="AG8" s="213">
        <v>23.5328312793112</v>
      </c>
    </row>
    <row r="9" spans="8:33" x14ac:dyDescent="0.25">
      <c r="H9" s="140">
        <v>66</v>
      </c>
      <c r="I9" s="35">
        <v>1</v>
      </c>
      <c r="J9" s="82">
        <f t="shared" si="0"/>
        <v>6.1</v>
      </c>
      <c r="K9" s="35"/>
      <c r="L9" s="35"/>
      <c r="M9" s="35">
        <v>1</v>
      </c>
      <c r="N9" s="83">
        <f t="shared" ref="N9:N12" si="2">(O9/R$12)^0.35*2091</f>
        <v>1287.16148415211</v>
      </c>
      <c r="O9" s="82">
        <v>6.1</v>
      </c>
      <c r="P9" s="82">
        <v>1</v>
      </c>
      <c r="Q9" s="83">
        <f t="shared" ref="Q9:Q15" si="3">(O9/R$15)^0.45*1991</f>
        <v>706.43345796404867</v>
      </c>
      <c r="R9" s="82">
        <v>6.1</v>
      </c>
      <c r="S9" s="35">
        <v>1</v>
      </c>
      <c r="T9" s="83">
        <f t="shared" si="1"/>
        <v>1993.5949421161586</v>
      </c>
      <c r="U9" s="141">
        <f t="shared" ref="U9:U15" si="4">R9+(0.00022*T9)</f>
        <v>6.5385908872655545</v>
      </c>
      <c r="V9" s="83"/>
      <c r="W9" s="138"/>
      <c r="X9" s="142"/>
      <c r="Y9" s="139"/>
      <c r="Z9" s="45">
        <v>2974.3004217723801</v>
      </c>
      <c r="AA9" s="47">
        <v>12.218510990764299</v>
      </c>
      <c r="AC9" s="211">
        <v>2077.84144178014</v>
      </c>
      <c r="AD9" s="213">
        <v>19.9682907057359</v>
      </c>
      <c r="AF9" s="211">
        <v>1724.99802624623</v>
      </c>
      <c r="AG9" s="213">
        <v>30.909595028020501</v>
      </c>
    </row>
    <row r="10" spans="8:33" x14ac:dyDescent="0.25">
      <c r="H10" s="140">
        <v>79</v>
      </c>
      <c r="I10" s="35">
        <v>2</v>
      </c>
      <c r="J10" s="82">
        <f t="shared" si="0"/>
        <v>12.2</v>
      </c>
      <c r="K10" s="35"/>
      <c r="L10" s="35"/>
      <c r="M10" s="35">
        <v>1.5</v>
      </c>
      <c r="N10" s="83">
        <f t="shared" si="2"/>
        <v>1483.4228913706359</v>
      </c>
      <c r="O10" s="82">
        <v>9.15</v>
      </c>
      <c r="P10" s="82">
        <v>2</v>
      </c>
      <c r="Q10" s="83">
        <f t="shared" si="3"/>
        <v>847.8369241447308</v>
      </c>
      <c r="R10" s="82">
        <v>9.15</v>
      </c>
      <c r="S10" s="35">
        <v>2</v>
      </c>
      <c r="T10" s="83">
        <f t="shared" si="1"/>
        <v>2331.2598155153664</v>
      </c>
      <c r="U10" s="141">
        <f t="shared" si="4"/>
        <v>9.6628771594133802</v>
      </c>
      <c r="V10" s="83"/>
      <c r="W10" s="138"/>
      <c r="X10" s="142"/>
      <c r="Y10" s="139"/>
      <c r="Z10" s="45">
        <v>3315.1622707567199</v>
      </c>
      <c r="AA10" s="47">
        <v>16.9632740815604</v>
      </c>
      <c r="AC10" s="211">
        <v>2194.4376329052898</v>
      </c>
      <c r="AD10" s="213">
        <v>28.4476896507249</v>
      </c>
      <c r="AF10" s="211">
        <v>1958.61113526088</v>
      </c>
      <c r="AG10" s="213">
        <v>42.858042459199403</v>
      </c>
    </row>
    <row r="11" spans="8:33" x14ac:dyDescent="0.25">
      <c r="H11" s="140">
        <v>90</v>
      </c>
      <c r="I11" s="35">
        <v>3</v>
      </c>
      <c r="J11" s="82">
        <f t="shared" si="0"/>
        <v>18.3</v>
      </c>
      <c r="K11" s="35"/>
      <c r="L11" s="35"/>
      <c r="M11" s="35">
        <v>2</v>
      </c>
      <c r="N11" s="83">
        <f t="shared" si="2"/>
        <v>1640.5653487021059</v>
      </c>
      <c r="O11" s="82">
        <v>12.2</v>
      </c>
      <c r="P11" s="82">
        <v>3</v>
      </c>
      <c r="Q11" s="83">
        <f t="shared" si="3"/>
        <v>965.01654229710448</v>
      </c>
      <c r="R11" s="82">
        <v>12.2</v>
      </c>
      <c r="S11" s="35">
        <v>3</v>
      </c>
      <c r="T11" s="83">
        <f t="shared" si="1"/>
        <v>2605.5818909992104</v>
      </c>
      <c r="U11" s="141">
        <f t="shared" si="4"/>
        <v>12.773228016019825</v>
      </c>
      <c r="V11" s="83"/>
      <c r="W11" s="138"/>
      <c r="X11" s="142"/>
      <c r="Y11" s="139"/>
      <c r="Z11" s="45">
        <v>3560.0252476003602</v>
      </c>
      <c r="AA11" s="47">
        <v>21.939307071433301</v>
      </c>
      <c r="AC11" s="211">
        <v>2257.7844496399098</v>
      </c>
      <c r="AD11" s="213">
        <v>36.063183617840501</v>
      </c>
      <c r="AF11" s="211">
        <v>2096.4448817510001</v>
      </c>
      <c r="AG11" s="213">
        <v>52.423663897922701</v>
      </c>
    </row>
    <row r="12" spans="8:33" x14ac:dyDescent="0.25">
      <c r="H12" s="140">
        <v>100</v>
      </c>
      <c r="I12" s="35">
        <v>4</v>
      </c>
      <c r="J12" s="82">
        <f t="shared" si="0"/>
        <v>24.4</v>
      </c>
      <c r="K12" s="35"/>
      <c r="L12" s="35"/>
      <c r="M12" s="35">
        <v>4</v>
      </c>
      <c r="N12" s="83">
        <f t="shared" si="2"/>
        <v>2091</v>
      </c>
      <c r="O12" s="82">
        <v>24.4</v>
      </c>
      <c r="P12" s="82">
        <v>4</v>
      </c>
      <c r="Q12" s="83">
        <f t="shared" si="3"/>
        <v>1318.2514452117757</v>
      </c>
      <c r="R12" s="82">
        <v>24.4</v>
      </c>
      <c r="S12" s="35">
        <v>4</v>
      </c>
      <c r="T12" s="83">
        <f t="shared" si="1"/>
        <v>3409.2514452117757</v>
      </c>
      <c r="U12" s="141">
        <f t="shared" si="4"/>
        <v>25.150035317946589</v>
      </c>
      <c r="V12" s="83"/>
      <c r="W12" s="138"/>
      <c r="X12" s="142"/>
      <c r="Y12" s="139"/>
      <c r="Z12" s="45">
        <v>3730.3098323484201</v>
      </c>
      <c r="AA12" s="47">
        <v>26.054419211192599</v>
      </c>
      <c r="AC12" s="211">
        <v>2342.2407744633902</v>
      </c>
      <c r="AD12" s="213">
        <v>46.2897893487796</v>
      </c>
      <c r="AF12" s="211">
        <v>2244.72362747747</v>
      </c>
      <c r="AG12" s="213">
        <v>64.601889164317498</v>
      </c>
    </row>
    <row r="13" spans="8:33" x14ac:dyDescent="0.25">
      <c r="H13" s="140">
        <v>120</v>
      </c>
      <c r="I13" s="35">
        <v>6</v>
      </c>
      <c r="J13" s="110">
        <f t="shared" si="0"/>
        <v>36.6</v>
      </c>
      <c r="K13" s="35"/>
      <c r="L13" s="35"/>
      <c r="M13" s="140">
        <v>6</v>
      </c>
      <c r="N13" s="83">
        <v>2091</v>
      </c>
      <c r="O13" s="110">
        <v>36.6</v>
      </c>
      <c r="P13" s="82">
        <v>6</v>
      </c>
      <c r="Q13" s="83">
        <f t="shared" si="3"/>
        <v>1582.1196433402472</v>
      </c>
      <c r="R13" s="82">
        <v>36.6</v>
      </c>
      <c r="S13" s="35">
        <v>6</v>
      </c>
      <c r="T13" s="83">
        <f t="shared" si="1"/>
        <v>3673.1196433402474</v>
      </c>
      <c r="U13" s="141">
        <f t="shared" si="4"/>
        <v>37.408086321534853</v>
      </c>
      <c r="V13" s="83"/>
      <c r="W13" s="138"/>
      <c r="X13" s="142"/>
      <c r="Y13" s="139"/>
      <c r="Z13" s="45">
        <v>3964.3802530634298</v>
      </c>
      <c r="AA13" s="47">
        <v>32.5568335350155</v>
      </c>
      <c r="AC13" s="211">
        <v>2362.92955578792</v>
      </c>
      <c r="AD13" s="213">
        <v>53.911251571376702</v>
      </c>
      <c r="AF13" s="211">
        <v>2339.9542159615598</v>
      </c>
      <c r="AG13" s="213">
        <v>73.519954885623207</v>
      </c>
    </row>
    <row r="14" spans="8:33" x14ac:dyDescent="0.25">
      <c r="H14" s="140">
        <v>140</v>
      </c>
      <c r="I14" s="140">
        <v>8</v>
      </c>
      <c r="J14" s="110">
        <f t="shared" si="0"/>
        <v>48.8</v>
      </c>
      <c r="K14" s="35"/>
      <c r="L14" s="35"/>
      <c r="M14" s="140">
        <v>8</v>
      </c>
      <c r="N14" s="83">
        <v>2091</v>
      </c>
      <c r="O14" s="110">
        <v>48.8</v>
      </c>
      <c r="P14" s="110">
        <v>8</v>
      </c>
      <c r="Q14" s="83">
        <f t="shared" si="3"/>
        <v>1800.7845426839472</v>
      </c>
      <c r="R14" s="82">
        <v>48.8</v>
      </c>
      <c r="S14" s="140">
        <v>8</v>
      </c>
      <c r="T14" s="83">
        <f t="shared" si="1"/>
        <v>3891.7845426839472</v>
      </c>
      <c r="U14" s="141">
        <f t="shared" si="4"/>
        <v>49.656192599390465</v>
      </c>
      <c r="V14" s="83"/>
      <c r="W14" s="138"/>
      <c r="X14" s="142"/>
      <c r="Y14" s="139"/>
      <c r="Z14" s="45">
        <v>4230.2246907198296</v>
      </c>
      <c r="AA14" s="47">
        <v>41.668867558775503</v>
      </c>
      <c r="AC14" s="211">
        <v>2436.7579566948998</v>
      </c>
      <c r="AD14" s="213">
        <v>63.703666717568801</v>
      </c>
      <c r="AF14" s="211">
        <v>2435.02017223351</v>
      </c>
      <c r="AG14" s="213">
        <v>84.398592525574998</v>
      </c>
    </row>
    <row r="15" spans="8:33" x14ac:dyDescent="0.25">
      <c r="H15" s="140">
        <v>160</v>
      </c>
      <c r="I15" s="140">
        <v>10</v>
      </c>
      <c r="J15" s="110">
        <f t="shared" si="0"/>
        <v>61</v>
      </c>
      <c r="L15" s="35"/>
      <c r="M15" s="140">
        <v>10</v>
      </c>
      <c r="N15" s="83">
        <v>2091</v>
      </c>
      <c r="O15" s="110">
        <v>61</v>
      </c>
      <c r="P15" s="110">
        <v>10</v>
      </c>
      <c r="Q15" s="83">
        <f t="shared" si="3"/>
        <v>1991</v>
      </c>
      <c r="R15" s="82">
        <v>61</v>
      </c>
      <c r="S15" s="140">
        <v>10</v>
      </c>
      <c r="T15" s="83">
        <f t="shared" si="1"/>
        <v>4082</v>
      </c>
      <c r="U15" s="141">
        <f t="shared" si="4"/>
        <v>61.898040000000002</v>
      </c>
      <c r="V15" s="83"/>
      <c r="W15" s="138"/>
      <c r="X15" s="142"/>
      <c r="Y15" s="139"/>
      <c r="Z15" s="45">
        <v>4378.9241632106396</v>
      </c>
      <c r="AA15" s="47">
        <v>48.836742366396699</v>
      </c>
      <c r="AC15" s="211">
        <v>2478.5745385763098</v>
      </c>
      <c r="AD15" s="213">
        <v>73.718399379685493</v>
      </c>
      <c r="AF15" s="211">
        <v>2530.0312511014299</v>
      </c>
      <c r="AG15" s="213">
        <v>95.930754138425797</v>
      </c>
    </row>
    <row r="16" spans="8:33" x14ac:dyDescent="0.25">
      <c r="H16" s="54"/>
      <c r="I16" s="54"/>
      <c r="J16" s="143"/>
      <c r="L16" s="35"/>
      <c r="M16" s="54"/>
      <c r="N16" s="83"/>
      <c r="O16" s="143"/>
      <c r="P16" s="54"/>
      <c r="Q16" s="83"/>
      <c r="R16" s="82"/>
      <c r="S16" s="54"/>
      <c r="T16" s="83"/>
      <c r="U16" s="82"/>
      <c r="V16" s="83"/>
      <c r="W16" s="138"/>
      <c r="X16" s="142"/>
      <c r="Y16" s="139"/>
      <c r="Z16" s="45">
        <v>4580.6169155397902</v>
      </c>
      <c r="AA16" s="47">
        <v>59.918300691993302</v>
      </c>
      <c r="AC16" s="211">
        <v>2551.98221271896</v>
      </c>
      <c r="AD16" s="213">
        <v>88.521164984663898</v>
      </c>
      <c r="AF16" s="211">
        <v>2646.3896401423899</v>
      </c>
      <c r="AG16" s="213">
        <v>107.242090299238</v>
      </c>
    </row>
    <row r="17" spans="8:33" x14ac:dyDescent="0.25">
      <c r="H17" s="54"/>
      <c r="I17" s="54"/>
      <c r="J17" s="143"/>
      <c r="L17" s="35"/>
      <c r="M17" s="54"/>
      <c r="N17" s="83"/>
      <c r="O17" s="143"/>
      <c r="P17" s="54"/>
      <c r="Q17" s="83"/>
      <c r="R17" s="82"/>
      <c r="S17" s="54"/>
      <c r="T17" s="83"/>
      <c r="U17" s="82"/>
      <c r="V17" s="83"/>
      <c r="X17" s="139"/>
      <c r="Y17" s="139"/>
      <c r="Z17" s="45">
        <v>4718.6884641140996</v>
      </c>
      <c r="AA17" s="47">
        <v>66.651984914880302</v>
      </c>
      <c r="AC17" s="211">
        <v>2582.95136106771</v>
      </c>
      <c r="AD17" s="213">
        <v>100.715802953579</v>
      </c>
      <c r="AF17" s="211">
        <v>2709.7547493450202</v>
      </c>
      <c r="AG17" s="213">
        <v>114.639742942076</v>
      </c>
    </row>
    <row r="18" spans="8:33" x14ac:dyDescent="0.25">
      <c r="H18" s="54"/>
      <c r="I18" s="54"/>
      <c r="J18" s="143"/>
      <c r="L18" s="35"/>
      <c r="M18" s="54"/>
      <c r="N18" s="83"/>
      <c r="O18" s="143"/>
      <c r="P18" s="54"/>
      <c r="Q18" s="83"/>
      <c r="R18" s="82"/>
      <c r="S18" s="54"/>
      <c r="T18" s="83"/>
      <c r="U18" s="82"/>
      <c r="V18" s="144" t="s">
        <v>296</v>
      </c>
      <c r="W18" s="144"/>
      <c r="Y18" s="139"/>
      <c r="Z18" s="45">
        <v>4814.1385622143698</v>
      </c>
      <c r="AA18" s="47">
        <v>72.955954744653596</v>
      </c>
      <c r="AC18" s="211">
        <v>2614.1948964366702</v>
      </c>
      <c r="AD18" s="213">
        <v>109.64282105808699</v>
      </c>
      <c r="AF18" s="211">
        <v>2815.2108274492798</v>
      </c>
      <c r="AG18" s="213">
        <v>128.78450838258499</v>
      </c>
    </row>
    <row r="19" spans="8:33" x14ac:dyDescent="0.25">
      <c r="V19" s="145">
        <v>0</v>
      </c>
      <c r="W19" s="145">
        <v>0</v>
      </c>
      <c r="Y19" s="139"/>
      <c r="Z19" s="45">
        <v>5005.0570508828996</v>
      </c>
      <c r="AA19" s="47">
        <v>85.346053079883603</v>
      </c>
      <c r="AC19" s="211">
        <v>2623.90819695243</v>
      </c>
      <c r="AD19" s="213">
        <v>120.969077857546</v>
      </c>
    </row>
    <row r="20" spans="8:33" x14ac:dyDescent="0.25">
      <c r="V20" s="145">
        <v>2312</v>
      </c>
      <c r="W20" s="145">
        <v>0.3</v>
      </c>
      <c r="Y20" s="46"/>
      <c r="Z20" s="45">
        <v>5100.2510544309598</v>
      </c>
      <c r="AA20" s="47">
        <v>94.699801449771698</v>
      </c>
      <c r="AC20" s="211">
        <v>2634.0056392964998</v>
      </c>
      <c r="AD20" s="213">
        <v>127.720666846814</v>
      </c>
    </row>
    <row r="21" spans="8:33" x14ac:dyDescent="0.25">
      <c r="V21" s="152">
        <v>4082</v>
      </c>
      <c r="W21" s="152">
        <v>0.9</v>
      </c>
      <c r="Y21" s="146"/>
      <c r="Z21" s="45">
        <v>5237.9567536449804</v>
      </c>
      <c r="AA21" s="47">
        <v>105.790312158559</v>
      </c>
    </row>
    <row r="22" spans="8:33" x14ac:dyDescent="0.25">
      <c r="V22" s="144"/>
      <c r="W22" s="144"/>
      <c r="Y22" s="146"/>
      <c r="Z22" s="45">
        <v>5396.7170835438301</v>
      </c>
      <c r="AA22" s="47">
        <v>120.14545860405499</v>
      </c>
    </row>
    <row r="23" spans="8:33" x14ac:dyDescent="0.25">
      <c r="V23" s="147" t="s">
        <v>297</v>
      </c>
      <c r="W23" s="147"/>
      <c r="Y23" s="146"/>
      <c r="Z23" s="45">
        <v>5460.3565797666797</v>
      </c>
      <c r="AA23" s="47">
        <v>124.275491382448</v>
      </c>
    </row>
    <row r="24" spans="8:33" x14ac:dyDescent="0.25">
      <c r="V24" s="147">
        <v>0</v>
      </c>
      <c r="W24" s="147">
        <v>9.1</v>
      </c>
      <c r="X24" s="150">
        <f>(610/120)+4</f>
        <v>9.0833333333333321</v>
      </c>
      <c r="Y24" s="146"/>
    </row>
    <row r="25" spans="8:33" x14ac:dyDescent="0.25">
      <c r="V25" s="147">
        <v>4082</v>
      </c>
      <c r="W25" s="150">
        <v>10</v>
      </c>
      <c r="X25" s="150">
        <f>(610/120)+4+0.9</f>
        <v>9.9833333333333325</v>
      </c>
      <c r="Y25" s="146"/>
    </row>
    <row r="26" spans="8:33" x14ac:dyDescent="0.25">
      <c r="V26" s="129"/>
      <c r="Y26" s="146"/>
    </row>
    <row r="27" spans="8:33" x14ac:dyDescent="0.25">
      <c r="V27" s="147">
        <v>2700</v>
      </c>
      <c r="W27" s="147">
        <v>9.8000000000000007</v>
      </c>
    </row>
    <row r="28" spans="8:33" x14ac:dyDescent="0.25">
      <c r="V28" s="129"/>
    </row>
    <row r="29" spans="8:33" x14ac:dyDescent="0.25">
      <c r="V29" s="148" t="s">
        <v>270</v>
      </c>
      <c r="W29" s="148"/>
      <c r="X29" s="148"/>
    </row>
    <row r="30" spans="8:33" x14ac:dyDescent="0.25">
      <c r="V30" s="214">
        <v>0</v>
      </c>
      <c r="W30" s="148">
        <v>30</v>
      </c>
    </row>
    <row r="31" spans="8:33" x14ac:dyDescent="0.25">
      <c r="V31" s="214">
        <v>5000</v>
      </c>
      <c r="W31" s="148">
        <v>30</v>
      </c>
    </row>
    <row r="33" spans="22:24" x14ac:dyDescent="0.25">
      <c r="V33" s="214">
        <v>3870</v>
      </c>
      <c r="W33" s="148">
        <v>30</v>
      </c>
      <c r="X33" s="149"/>
    </row>
    <row r="36" spans="22:24" x14ac:dyDescent="0.25">
      <c r="V36" s="151" t="s">
        <v>202</v>
      </c>
      <c r="W36" s="148"/>
    </row>
    <row r="37" spans="22:24" x14ac:dyDescent="0.25">
      <c r="V37" s="151">
        <v>4600</v>
      </c>
      <c r="W37" s="151">
        <v>61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45CD8-57D8-443B-A4E9-1A97F18446FF}">
  <dimension ref="A1"/>
  <sheetViews>
    <sheetView workbookViewId="0">
      <selection activeCell="AD38" sqref="AD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074BF-41E1-4DFC-9FC0-4E3CA36A0228}">
  <dimension ref="A1"/>
  <sheetViews>
    <sheetView workbookViewId="0">
      <selection activeCell="AD38" sqref="AD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A288E-7E9A-45F2-B994-29A3049BB012}">
  <dimension ref="A2:AP23"/>
  <sheetViews>
    <sheetView workbookViewId="0">
      <selection sqref="A1:T1048576"/>
    </sheetView>
  </sheetViews>
  <sheetFormatPr defaultRowHeight="15" x14ac:dyDescent="0.25"/>
  <cols>
    <col min="1" max="8" width="9.140625" style="153"/>
    <col min="9" max="9" width="48" style="153" bestFit="1" customWidth="1"/>
    <col min="10" max="10" width="11.5703125" style="153" bestFit="1" customWidth="1"/>
    <col min="11" max="11" width="12.42578125" style="153" bestFit="1" customWidth="1"/>
    <col min="12" max="12" width="15.28515625" style="153" bestFit="1" customWidth="1"/>
    <col min="13" max="13" width="22.28515625" style="153" bestFit="1" customWidth="1"/>
    <col min="14" max="42" width="9.140625" style="153"/>
  </cols>
  <sheetData>
    <row r="2" spans="7:16" ht="18" x14ac:dyDescent="0.35">
      <c r="J2" s="176" t="s">
        <v>343</v>
      </c>
      <c r="K2" s="176"/>
      <c r="M2" s="176"/>
      <c r="N2" s="176" t="s">
        <v>325</v>
      </c>
    </row>
    <row r="3" spans="7:16" ht="18" x14ac:dyDescent="0.35">
      <c r="K3" s="176"/>
      <c r="L3" s="176"/>
      <c r="M3" s="176"/>
    </row>
    <row r="4" spans="7:16" ht="16.5" x14ac:dyDescent="0.3">
      <c r="I4" s="173"/>
      <c r="J4" s="174" t="s">
        <v>182</v>
      </c>
      <c r="K4" s="174" t="s">
        <v>181</v>
      </c>
      <c r="L4" s="174" t="s">
        <v>183</v>
      </c>
      <c r="M4" s="174"/>
      <c r="N4" s="174" t="s">
        <v>147</v>
      </c>
      <c r="O4" s="174" t="s">
        <v>167</v>
      </c>
      <c r="P4" s="174" t="s">
        <v>170</v>
      </c>
    </row>
    <row r="5" spans="7:16" ht="16.5" x14ac:dyDescent="0.3">
      <c r="I5" s="173" t="s">
        <v>256</v>
      </c>
      <c r="J5" s="174">
        <v>2220</v>
      </c>
      <c r="K5" s="174">
        <v>2562</v>
      </c>
      <c r="L5" s="174">
        <f t="shared" ref="L5:L6" si="0">J5+K5</f>
        <v>4782</v>
      </c>
      <c r="M5" s="174"/>
    </row>
    <row r="6" spans="7:16" ht="16.5" x14ac:dyDescent="0.3">
      <c r="I6" s="173" t="s">
        <v>257</v>
      </c>
      <c r="J6" s="174">
        <v>2518</v>
      </c>
      <c r="K6" s="174">
        <v>2264</v>
      </c>
      <c r="L6" s="174">
        <f t="shared" si="0"/>
        <v>4782</v>
      </c>
      <c r="M6" s="174"/>
    </row>
    <row r="7" spans="7:16" ht="16.5" x14ac:dyDescent="0.3">
      <c r="I7" s="173"/>
      <c r="J7" s="174"/>
      <c r="K7" s="174"/>
      <c r="L7" s="174"/>
      <c r="M7" s="174"/>
    </row>
    <row r="8" spans="7:16" ht="16.5" x14ac:dyDescent="0.3">
      <c r="I8" s="173" t="s">
        <v>302</v>
      </c>
      <c r="J8" s="174">
        <v>2518</v>
      </c>
      <c r="K8" s="174">
        <v>4822</v>
      </c>
      <c r="L8" s="174">
        <f>J8+K8</f>
        <v>7340</v>
      </c>
      <c r="M8" s="174"/>
      <c r="N8" s="45">
        <f>((K8/K$6)*100)-100</f>
        <v>112.98586572438163</v>
      </c>
      <c r="O8" s="45">
        <f>((J8/J$6)*100)-100</f>
        <v>0</v>
      </c>
      <c r="P8" s="45">
        <f>((L8/L$6)*100)-100</f>
        <v>53.49226265161019</v>
      </c>
    </row>
    <row r="9" spans="7:16" ht="16.5" x14ac:dyDescent="0.3">
      <c r="G9" s="154"/>
      <c r="I9" s="173" t="s">
        <v>303</v>
      </c>
      <c r="J9" s="174">
        <v>2620</v>
      </c>
      <c r="K9" s="174">
        <v>4261</v>
      </c>
      <c r="L9" s="174">
        <f>J9+K9</f>
        <v>6881</v>
      </c>
      <c r="M9" s="174"/>
      <c r="N9" s="45">
        <f>((K9/K$6)*100)-100</f>
        <v>88.206713780918733</v>
      </c>
      <c r="O9" s="45">
        <f>((J9/J$6)*100)-100</f>
        <v>4.0508339952343135</v>
      </c>
      <c r="P9" s="45">
        <f>((L9/L$6)*100)-100</f>
        <v>43.893768297783367</v>
      </c>
    </row>
    <row r="10" spans="7:16" ht="16.5" x14ac:dyDescent="0.3">
      <c r="I10" s="173"/>
      <c r="J10" s="174"/>
      <c r="K10" s="174"/>
      <c r="L10" s="174"/>
      <c r="M10" s="174"/>
      <c r="N10" s="45"/>
      <c r="O10" s="45"/>
      <c r="P10" s="45"/>
    </row>
    <row r="11" spans="7:16" ht="16.5" x14ac:dyDescent="0.3">
      <c r="I11" s="173" t="s">
        <v>289</v>
      </c>
      <c r="J11" s="174">
        <v>3241</v>
      </c>
      <c r="K11" s="174">
        <v>5070</v>
      </c>
      <c r="L11" s="174">
        <f t="shared" ref="L11:L16" si="1">J11+K11</f>
        <v>8311</v>
      </c>
      <c r="M11" s="204" t="s">
        <v>346</v>
      </c>
      <c r="N11" s="45">
        <f t="shared" ref="N11:N16" si="2">((K11/K$6)*100)-100</f>
        <v>123.9399293286219</v>
      </c>
      <c r="O11" s="45">
        <f t="shared" ref="O11:O16" si="3">((J11/J$6)*100)-100</f>
        <v>28.713264495631449</v>
      </c>
      <c r="P11" s="45">
        <f t="shared" ref="P11:P16" si="4">((L11/L$6)*100)-100</f>
        <v>73.797574236721033</v>
      </c>
    </row>
    <row r="12" spans="7:16" ht="16.5" x14ac:dyDescent="0.3">
      <c r="I12" s="173" t="s">
        <v>290</v>
      </c>
      <c r="J12" s="174">
        <v>2076</v>
      </c>
      <c r="K12" s="174">
        <v>3254</v>
      </c>
      <c r="L12" s="174">
        <f t="shared" si="1"/>
        <v>5330</v>
      </c>
      <c r="M12" s="204" t="s">
        <v>347</v>
      </c>
      <c r="N12" s="45">
        <f t="shared" si="2"/>
        <v>43.727915194346281</v>
      </c>
      <c r="O12" s="45">
        <f t="shared" si="3"/>
        <v>-17.553613979348697</v>
      </c>
      <c r="P12" s="45">
        <f t="shared" si="4"/>
        <v>11.459640317858643</v>
      </c>
    </row>
    <row r="13" spans="7:16" ht="16.5" x14ac:dyDescent="0.3">
      <c r="I13" s="173" t="s">
        <v>291</v>
      </c>
      <c r="J13" s="174">
        <v>3241</v>
      </c>
      <c r="K13" s="174">
        <v>3858</v>
      </c>
      <c r="L13" s="174">
        <f t="shared" si="1"/>
        <v>7099</v>
      </c>
      <c r="M13" s="204" t="s">
        <v>344</v>
      </c>
      <c r="N13" s="45">
        <f t="shared" si="2"/>
        <v>70.406360424028264</v>
      </c>
      <c r="O13" s="45">
        <f t="shared" si="3"/>
        <v>28.713264495631449</v>
      </c>
      <c r="P13" s="45">
        <f t="shared" si="4"/>
        <v>48.452530322040985</v>
      </c>
    </row>
    <row r="14" spans="7:16" ht="16.5" x14ac:dyDescent="0.3">
      <c r="I14" s="173" t="s">
        <v>292</v>
      </c>
      <c r="J14" s="174">
        <v>2076</v>
      </c>
      <c r="K14" s="174">
        <v>2953</v>
      </c>
      <c r="L14" s="174">
        <f t="shared" si="1"/>
        <v>5029</v>
      </c>
      <c r="M14" s="204" t="s">
        <v>345</v>
      </c>
      <c r="N14" s="45">
        <f t="shared" si="2"/>
        <v>30.432862190812727</v>
      </c>
      <c r="O14" s="45">
        <f t="shared" si="3"/>
        <v>-17.553613979348697</v>
      </c>
      <c r="P14" s="45">
        <f t="shared" si="4"/>
        <v>5.1652028439983297</v>
      </c>
    </row>
    <row r="15" spans="7:16" ht="16.5" x14ac:dyDescent="0.3">
      <c r="I15" s="173" t="s">
        <v>293</v>
      </c>
      <c r="J15" s="174">
        <v>3241</v>
      </c>
      <c r="K15" s="174">
        <v>3243</v>
      </c>
      <c r="L15" s="174">
        <f t="shared" si="1"/>
        <v>6484</v>
      </c>
      <c r="N15" s="45">
        <f t="shared" si="2"/>
        <v>43.242049469964655</v>
      </c>
      <c r="O15" s="45">
        <f t="shared" si="3"/>
        <v>28.713264495631449</v>
      </c>
      <c r="P15" s="45">
        <f t="shared" si="4"/>
        <v>35.591802593057309</v>
      </c>
    </row>
    <row r="16" spans="7:16" ht="16.5" x14ac:dyDescent="0.3">
      <c r="I16" s="173" t="s">
        <v>294</v>
      </c>
      <c r="J16" s="174">
        <v>2076</v>
      </c>
      <c r="K16" s="174">
        <v>2450</v>
      </c>
      <c r="L16" s="174">
        <f t="shared" si="1"/>
        <v>4526</v>
      </c>
      <c r="N16" s="45">
        <f t="shared" si="2"/>
        <v>8.2155477031802064</v>
      </c>
      <c r="O16" s="45">
        <f t="shared" si="3"/>
        <v>-17.553613979348697</v>
      </c>
      <c r="P16" s="45">
        <f t="shared" si="4"/>
        <v>-5.3534086156419818</v>
      </c>
    </row>
    <row r="18" spans="9:16" ht="16.5" x14ac:dyDescent="0.3">
      <c r="I18" s="173" t="s">
        <v>271</v>
      </c>
      <c r="J18" s="175">
        <f>J6*1.2</f>
        <v>3021.6</v>
      </c>
      <c r="K18" s="175">
        <f>K6*1.2</f>
        <v>2716.7999999999997</v>
      </c>
      <c r="L18" s="175">
        <f>J18+K18</f>
        <v>5738.4</v>
      </c>
      <c r="M18" s="174"/>
      <c r="N18" s="45"/>
      <c r="O18" s="45"/>
      <c r="P18" s="45"/>
    </row>
    <row r="19" spans="9:16" ht="16.5" x14ac:dyDescent="0.3">
      <c r="I19" s="173" t="s">
        <v>272</v>
      </c>
      <c r="J19" s="175">
        <f>J6*0.8</f>
        <v>2014.4</v>
      </c>
      <c r="K19" s="175">
        <f>K6*0.8</f>
        <v>1811.2</v>
      </c>
      <c r="L19" s="175">
        <f>J19+K19</f>
        <v>3825.6000000000004</v>
      </c>
      <c r="N19" s="45"/>
      <c r="O19" s="45"/>
      <c r="P19" s="45"/>
    </row>
    <row r="20" spans="9:16" ht="16.5" x14ac:dyDescent="0.3">
      <c r="I20" s="173"/>
      <c r="J20" s="174"/>
      <c r="K20" s="174"/>
      <c r="L20" s="174"/>
      <c r="M20" s="174"/>
      <c r="N20" s="45"/>
      <c r="O20" s="45"/>
      <c r="P20" s="45"/>
    </row>
    <row r="21" spans="9:16" ht="16.5" x14ac:dyDescent="0.3">
      <c r="L21" s="174"/>
      <c r="N21" s="45"/>
      <c r="O21" s="45"/>
      <c r="P21" s="45"/>
    </row>
    <row r="22" spans="9:16" ht="16.5" x14ac:dyDescent="0.3">
      <c r="J22" s="174"/>
      <c r="K22" s="174"/>
      <c r="L22" s="174"/>
      <c r="N22" s="45"/>
      <c r="O22" s="45"/>
      <c r="P22" s="45"/>
    </row>
    <row r="23" spans="9:16" ht="16.5" x14ac:dyDescent="0.3">
      <c r="J23" s="174"/>
      <c r="K23" s="174"/>
      <c r="L23" s="174"/>
      <c r="N23" s="45"/>
      <c r="O23" s="45"/>
      <c r="P23" s="4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5348B-F876-404E-B07C-7CB77DAC9218}">
  <dimension ref="AE2:AH12"/>
  <sheetViews>
    <sheetView workbookViewId="0">
      <selection activeCell="AG37" sqref="AG37"/>
    </sheetView>
  </sheetViews>
  <sheetFormatPr defaultRowHeight="15" x14ac:dyDescent="0.25"/>
  <cols>
    <col min="31" max="31" width="36.7109375" bestFit="1" customWidth="1"/>
  </cols>
  <sheetData>
    <row r="2" spans="31:34" x14ac:dyDescent="0.25">
      <c r="AF2" t="s">
        <v>325</v>
      </c>
    </row>
    <row r="4" spans="31:34" x14ac:dyDescent="0.25">
      <c r="AF4" s="46" t="s">
        <v>147</v>
      </c>
      <c r="AG4" s="46" t="s">
        <v>167</v>
      </c>
      <c r="AH4" s="46" t="s">
        <v>170</v>
      </c>
    </row>
    <row r="5" spans="31:34" x14ac:dyDescent="0.25">
      <c r="AE5" t="s">
        <v>302</v>
      </c>
      <c r="AF5" s="45">
        <v>112.98586572438163</v>
      </c>
      <c r="AG5" s="45">
        <v>0</v>
      </c>
      <c r="AH5" s="45">
        <v>53.49226265161019</v>
      </c>
    </row>
    <row r="6" spans="31:34" x14ac:dyDescent="0.25">
      <c r="AE6" t="s">
        <v>303</v>
      </c>
      <c r="AF6" s="45">
        <v>88.206713780918733</v>
      </c>
      <c r="AG6" s="45">
        <v>4.0508339952343135</v>
      </c>
      <c r="AH6" s="45">
        <v>43.893768297783367</v>
      </c>
    </row>
    <row r="7" spans="31:34" x14ac:dyDescent="0.25">
      <c r="AE7" t="s">
        <v>328</v>
      </c>
      <c r="AF7" s="45">
        <v>123.9399293286219</v>
      </c>
      <c r="AG7" s="45">
        <v>28.713264495631449</v>
      </c>
      <c r="AH7" s="45">
        <v>73.797574236721033</v>
      </c>
    </row>
    <row r="8" spans="31:34" x14ac:dyDescent="0.25">
      <c r="AE8" t="s">
        <v>329</v>
      </c>
      <c r="AF8" s="45">
        <v>43.727915194346281</v>
      </c>
      <c r="AG8" s="45">
        <v>-17.553613979348697</v>
      </c>
      <c r="AH8" s="45">
        <v>11.459640317858643</v>
      </c>
    </row>
    <row r="9" spans="31:34" x14ac:dyDescent="0.25">
      <c r="AE9" t="s">
        <v>291</v>
      </c>
      <c r="AF9" s="45">
        <v>70.406360424028264</v>
      </c>
      <c r="AG9" s="45">
        <v>28.713264495631449</v>
      </c>
      <c r="AH9" s="45">
        <v>48.452530322040985</v>
      </c>
    </row>
    <row r="10" spans="31:34" x14ac:dyDescent="0.25">
      <c r="AE10" t="s">
        <v>292</v>
      </c>
      <c r="AF10" s="45">
        <v>30.432862190812727</v>
      </c>
      <c r="AG10" s="45">
        <v>-17.553613979348697</v>
      </c>
      <c r="AH10" s="45">
        <v>5.1652028439983297</v>
      </c>
    </row>
    <row r="11" spans="31:34" x14ac:dyDescent="0.25">
      <c r="AE11" t="s">
        <v>293</v>
      </c>
      <c r="AF11" s="45">
        <v>43.242049469964655</v>
      </c>
      <c r="AG11" s="45">
        <v>28.713264495631449</v>
      </c>
      <c r="AH11" s="45">
        <v>35.591802593057309</v>
      </c>
    </row>
    <row r="12" spans="31:34" x14ac:dyDescent="0.25">
      <c r="AE12" t="s">
        <v>294</v>
      </c>
      <c r="AF12" s="45">
        <v>8.2155477031802064</v>
      </c>
      <c r="AG12" s="45">
        <v>-17.553613979348697</v>
      </c>
      <c r="AH12" s="45">
        <v>-5.3534086156419818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E90B7-2940-45A8-AAE3-11AF09EF28D3}">
  <dimension ref="A1"/>
  <sheetViews>
    <sheetView workbookViewId="0">
      <selection sqref="A1:AC104857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DB750-E501-4BBD-A68A-9497052438C5}">
  <dimension ref="A2:AA26"/>
  <sheetViews>
    <sheetView topLeftCell="B1" workbookViewId="0">
      <selection activeCell="AE34" sqref="AE34"/>
    </sheetView>
  </sheetViews>
  <sheetFormatPr defaultRowHeight="15" x14ac:dyDescent="0.25"/>
  <cols>
    <col min="1" max="27" width="9.140625" style="153"/>
  </cols>
  <sheetData>
    <row r="2" spans="19:24" x14ac:dyDescent="0.25">
      <c r="S2" s="127" t="s">
        <v>331</v>
      </c>
      <c r="T2" s="127"/>
      <c r="U2" s="127"/>
      <c r="V2" s="1"/>
      <c r="W2" s="3"/>
    </row>
    <row r="3" spans="19:24" x14ac:dyDescent="0.25">
      <c r="S3" s="3"/>
      <c r="T3" s="3"/>
      <c r="U3" s="3"/>
      <c r="V3" s="3"/>
      <c r="W3" s="3"/>
    </row>
    <row r="4" spans="19:24" ht="19.5" x14ac:dyDescent="0.35">
      <c r="S4" s="3" t="s">
        <v>185</v>
      </c>
      <c r="T4" s="3">
        <v>0.45</v>
      </c>
      <c r="U4" s="3"/>
      <c r="V4" s="3" t="s">
        <v>186</v>
      </c>
      <c r="W4" s="128">
        <f>(4*T7*(T5+T4*T6)/(3.14*T8^2*T9))*1000</f>
        <v>0.39524376655963217</v>
      </c>
      <c r="X4" s="153" t="s">
        <v>187</v>
      </c>
    </row>
    <row r="5" spans="19:24" ht="19.5" x14ac:dyDescent="0.35">
      <c r="S5" s="3" t="s">
        <v>188</v>
      </c>
      <c r="T5" s="3">
        <v>1</v>
      </c>
      <c r="U5" s="3"/>
      <c r="V5" s="3"/>
      <c r="W5" s="128"/>
    </row>
    <row r="6" spans="19:24" ht="19.5" x14ac:dyDescent="0.35">
      <c r="S6" s="3" t="s">
        <v>189</v>
      </c>
      <c r="T6" s="3">
        <v>16.3</v>
      </c>
      <c r="U6" s="3"/>
      <c r="V6" s="3"/>
      <c r="W6" s="128"/>
    </row>
    <row r="7" spans="19:24" ht="19.5" x14ac:dyDescent="0.35">
      <c r="S7" s="3" t="s">
        <v>190</v>
      </c>
      <c r="T7" s="129">
        <v>3.2429999999999999</v>
      </c>
      <c r="U7" s="3"/>
      <c r="V7" s="3"/>
      <c r="W7" s="128"/>
    </row>
    <row r="8" spans="19:24" ht="19.5" x14ac:dyDescent="0.35">
      <c r="S8" s="3" t="s">
        <v>191</v>
      </c>
      <c r="T8" s="3">
        <v>0.66</v>
      </c>
      <c r="U8" s="3"/>
      <c r="V8" s="3"/>
      <c r="W8" s="128"/>
    </row>
    <row r="9" spans="19:24" ht="19.5" x14ac:dyDescent="0.35">
      <c r="S9" s="3" t="s">
        <v>192</v>
      </c>
      <c r="T9" s="3">
        <v>200000</v>
      </c>
      <c r="U9" s="3"/>
      <c r="V9" s="3"/>
      <c r="W9" s="128"/>
    </row>
    <row r="10" spans="19:24" ht="19.5" x14ac:dyDescent="0.35">
      <c r="S10" s="3"/>
      <c r="T10" s="3"/>
      <c r="U10" s="3"/>
      <c r="V10" s="3" t="s">
        <v>186</v>
      </c>
      <c r="W10" s="128">
        <f>(4*(T12*(T5+T6)-(T6*T7)*(1-T4))/(3.14*T8^2*T9))*1000</f>
        <v>1.2150998257034733</v>
      </c>
      <c r="X10" s="153" t="s">
        <v>187</v>
      </c>
    </row>
    <row r="11" spans="19:24" x14ac:dyDescent="0.25">
      <c r="S11" s="3"/>
      <c r="T11" s="3"/>
      <c r="U11" s="3"/>
      <c r="V11" s="3"/>
      <c r="W11" s="3"/>
    </row>
    <row r="12" spans="19:24" x14ac:dyDescent="0.25">
      <c r="S12" s="3" t="s">
        <v>193</v>
      </c>
      <c r="T12" s="3">
        <v>6.484</v>
      </c>
      <c r="U12" s="3"/>
      <c r="V12" s="3"/>
      <c r="W12" s="3"/>
    </row>
    <row r="15" spans="19:24" x14ac:dyDescent="0.25">
      <c r="S15" s="130"/>
      <c r="T15" s="130"/>
      <c r="U15" s="130"/>
      <c r="V15" s="131"/>
      <c r="W15" s="132"/>
      <c r="X15" s="132"/>
    </row>
    <row r="16" spans="19:24" x14ac:dyDescent="0.25">
      <c r="S16" s="127" t="s">
        <v>330</v>
      </c>
      <c r="T16" s="127"/>
      <c r="U16" s="127"/>
      <c r="V16" s="1"/>
      <c r="W16" s="3"/>
    </row>
    <row r="17" spans="19:24" x14ac:dyDescent="0.25">
      <c r="S17" s="3"/>
      <c r="T17" s="3"/>
      <c r="U17" s="3"/>
      <c r="V17" s="3"/>
      <c r="W17" s="3"/>
    </row>
    <row r="18" spans="19:24" ht="19.5" x14ac:dyDescent="0.35">
      <c r="S18" s="3" t="s">
        <v>185</v>
      </c>
      <c r="T18" s="3">
        <v>0.45</v>
      </c>
      <c r="U18" s="3"/>
      <c r="V18" s="3" t="s">
        <v>186</v>
      </c>
      <c r="W18" s="128">
        <f>(4*T21*(T19+T18*T20)/(3.14*T22^2*T23))*1000</f>
        <v>0.29859612336450786</v>
      </c>
      <c r="X18" s="153" t="s">
        <v>187</v>
      </c>
    </row>
    <row r="19" spans="19:24" ht="19.5" x14ac:dyDescent="0.35">
      <c r="S19" s="3" t="s">
        <v>188</v>
      </c>
      <c r="T19" s="3">
        <v>1</v>
      </c>
      <c r="U19" s="3"/>
      <c r="V19" s="3"/>
      <c r="W19" s="128"/>
    </row>
    <row r="20" spans="19:24" ht="19.5" x14ac:dyDescent="0.35">
      <c r="S20" s="3" t="s">
        <v>189</v>
      </c>
      <c r="T20" s="3">
        <v>16.3</v>
      </c>
      <c r="U20" s="3"/>
      <c r="V20" s="3"/>
      <c r="W20" s="128"/>
    </row>
    <row r="21" spans="19:24" ht="19.5" x14ac:dyDescent="0.35">
      <c r="S21" s="3" t="s">
        <v>190</v>
      </c>
      <c r="T21" s="129">
        <v>2.4500000000000002</v>
      </c>
      <c r="U21" s="3"/>
      <c r="V21" s="3"/>
      <c r="W21" s="128"/>
    </row>
    <row r="22" spans="19:24" ht="19.5" x14ac:dyDescent="0.35">
      <c r="S22" s="3" t="s">
        <v>191</v>
      </c>
      <c r="T22" s="3">
        <v>0.66</v>
      </c>
      <c r="U22" s="3"/>
      <c r="V22" s="3"/>
      <c r="W22" s="128"/>
    </row>
    <row r="23" spans="19:24" ht="19.5" x14ac:dyDescent="0.35">
      <c r="S23" s="3" t="s">
        <v>192</v>
      </c>
      <c r="T23" s="3">
        <v>200000</v>
      </c>
      <c r="U23" s="3"/>
      <c r="V23" s="3"/>
      <c r="W23" s="128"/>
    </row>
    <row r="24" spans="19:24" ht="19.5" x14ac:dyDescent="0.35">
      <c r="S24" s="3"/>
      <c r="T24" s="3"/>
      <c r="U24" s="3"/>
      <c r="V24" s="3" t="s">
        <v>186</v>
      </c>
      <c r="W24" s="128">
        <f>(4*(T26*(T19+T20)-(T20*T21)*(1-T18))/(3.14*T22^2*T23))*1000</f>
        <v>0.82374921771273801</v>
      </c>
      <c r="X24" s="153" t="s">
        <v>187</v>
      </c>
    </row>
    <row r="25" spans="19:24" x14ac:dyDescent="0.25">
      <c r="S25" s="3"/>
      <c r="T25" s="3"/>
      <c r="U25" s="3"/>
      <c r="V25" s="3"/>
      <c r="W25" s="3"/>
    </row>
    <row r="26" spans="19:24" x14ac:dyDescent="0.25">
      <c r="S26" s="3" t="s">
        <v>193</v>
      </c>
      <c r="T26" s="3">
        <v>4.5259999999999998</v>
      </c>
      <c r="U26" s="3"/>
      <c r="V26" s="3"/>
      <c r="W26" s="3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2FDFB-F2F0-4AF8-B2F6-D75287D74DF1}">
  <dimension ref="A2:AE37"/>
  <sheetViews>
    <sheetView workbookViewId="0">
      <selection activeCell="AE38" sqref="AE38"/>
    </sheetView>
  </sheetViews>
  <sheetFormatPr defaultRowHeight="15" x14ac:dyDescent="0.25"/>
  <cols>
    <col min="1" max="6" width="9.140625" style="1"/>
    <col min="7" max="7" width="10.7109375" style="1" customWidth="1"/>
    <col min="8" max="10" width="9.140625" style="1"/>
    <col min="11" max="11" width="4.7109375" style="1" customWidth="1"/>
    <col min="12" max="22" width="9.140625" style="1"/>
    <col min="23" max="25" width="9.140625" style="129"/>
    <col min="26" max="27" width="9.140625" style="153"/>
    <col min="28" max="28" width="2.7109375" style="153" customWidth="1"/>
    <col min="29" max="30" width="9.140625" style="153"/>
    <col min="31" max="31" width="2.7109375" style="153" customWidth="1"/>
  </cols>
  <sheetData>
    <row r="2" spans="8:30" ht="21" x14ac:dyDescent="0.35">
      <c r="H2" s="215" t="s">
        <v>332</v>
      </c>
      <c r="I2" s="215"/>
      <c r="J2" s="215"/>
      <c r="K2" s="216"/>
      <c r="L2" s="4"/>
      <c r="M2" s="217"/>
      <c r="N2" s="216"/>
      <c r="O2" s="216"/>
      <c r="W2" s="133"/>
      <c r="Z2" s="153" t="s">
        <v>69</v>
      </c>
      <c r="AC2" s="153" t="s">
        <v>299</v>
      </c>
    </row>
    <row r="3" spans="8:30" x14ac:dyDescent="0.25">
      <c r="N3" s="1" t="s">
        <v>319</v>
      </c>
      <c r="Z3" s="45">
        <v>0</v>
      </c>
      <c r="AA3" s="47">
        <v>0</v>
      </c>
      <c r="AC3" s="211">
        <v>0</v>
      </c>
      <c r="AD3" s="211">
        <v>0</v>
      </c>
    </row>
    <row r="4" spans="8:30" x14ac:dyDescent="0.25">
      <c r="L4" s="35" t="s">
        <v>194</v>
      </c>
      <c r="N4" s="35" t="s">
        <v>195</v>
      </c>
      <c r="O4" s="35" t="s">
        <v>196</v>
      </c>
      <c r="P4" s="35" t="s">
        <v>197</v>
      </c>
      <c r="Q4" s="35" t="s">
        <v>198</v>
      </c>
      <c r="R4" s="35" t="s">
        <v>196</v>
      </c>
      <c r="S4" s="35" t="s">
        <v>197</v>
      </c>
      <c r="T4" s="35" t="s">
        <v>199</v>
      </c>
      <c r="W4" s="134"/>
      <c r="X4" s="134"/>
      <c r="Y4" s="1"/>
      <c r="Z4" s="45">
        <v>884.09046853143195</v>
      </c>
      <c r="AA4" s="47">
        <v>2.1749414532161002</v>
      </c>
      <c r="AC4" s="211">
        <v>588.039867109635</v>
      </c>
      <c r="AD4" s="213">
        <v>1.9368191721132899</v>
      </c>
    </row>
    <row r="5" spans="8:30" x14ac:dyDescent="0.25">
      <c r="H5" s="35"/>
      <c r="I5" s="35"/>
      <c r="J5" s="83"/>
      <c r="K5" s="35"/>
      <c r="L5" s="35" t="s">
        <v>187</v>
      </c>
      <c r="M5" s="35"/>
      <c r="N5" s="35" t="s">
        <v>200</v>
      </c>
      <c r="O5" s="35" t="s">
        <v>187</v>
      </c>
      <c r="P5" s="35" t="s">
        <v>201</v>
      </c>
      <c r="Q5" s="35" t="s">
        <v>200</v>
      </c>
      <c r="R5" s="35" t="s">
        <v>187</v>
      </c>
      <c r="S5" s="35" t="s">
        <v>201</v>
      </c>
      <c r="T5" s="35" t="s">
        <v>200</v>
      </c>
      <c r="U5" s="35"/>
      <c r="V5" s="35"/>
      <c r="W5" s="134"/>
      <c r="X5" s="134"/>
      <c r="Y5" s="35"/>
      <c r="Z5" s="45">
        <v>1379.22073839674</v>
      </c>
      <c r="AA5" s="47">
        <v>3.7334898073535898</v>
      </c>
      <c r="AC5" s="211">
        <v>996.67774086378699</v>
      </c>
      <c r="AD5" s="213">
        <v>2.4901960784313699</v>
      </c>
    </row>
    <row r="6" spans="8:30" x14ac:dyDescent="0.25">
      <c r="H6" s="35"/>
      <c r="I6" s="35"/>
      <c r="J6" s="83"/>
      <c r="K6" s="35"/>
      <c r="L6" s="35"/>
      <c r="M6" s="35"/>
      <c r="U6" s="35"/>
      <c r="V6" s="135"/>
      <c r="W6" s="136"/>
      <c r="X6" s="134"/>
      <c r="Y6" s="35"/>
      <c r="Z6" s="45">
        <v>1786.0409801281501</v>
      </c>
      <c r="AA6" s="47">
        <v>5.9283921769995302</v>
      </c>
      <c r="AC6" s="211">
        <v>1285.7142857142901</v>
      </c>
      <c r="AD6" s="213">
        <v>4.9803921568627496</v>
      </c>
    </row>
    <row r="7" spans="8:30" x14ac:dyDescent="0.25">
      <c r="K7" s="35"/>
      <c r="L7" s="35">
        <v>660</v>
      </c>
      <c r="M7" s="35"/>
      <c r="N7" s="35">
        <v>0</v>
      </c>
      <c r="O7" s="35">
        <v>0</v>
      </c>
      <c r="P7" s="35"/>
      <c r="Q7" s="35">
        <v>0</v>
      </c>
      <c r="R7" s="35">
        <v>0</v>
      </c>
      <c r="S7" s="35"/>
      <c r="T7" s="35">
        <f>N7+Q7</f>
        <v>0</v>
      </c>
      <c r="U7" s="137">
        <v>0</v>
      </c>
      <c r="V7" s="83"/>
      <c r="W7" s="138"/>
      <c r="X7" s="138"/>
      <c r="Y7" s="139"/>
      <c r="Z7" s="45">
        <v>2263.6412693256798</v>
      </c>
      <c r="AA7" s="47">
        <v>8.7524626322194905</v>
      </c>
      <c r="AC7" s="211">
        <v>1644.51827242525</v>
      </c>
      <c r="AD7" s="213">
        <v>8.57734204793028</v>
      </c>
    </row>
    <row r="8" spans="8:30" x14ac:dyDescent="0.25">
      <c r="H8" s="140">
        <v>50</v>
      </c>
      <c r="I8" s="140">
        <v>0.4</v>
      </c>
      <c r="J8" s="82">
        <f t="shared" ref="J8:J15" si="0">(I8*L$7)/100</f>
        <v>2.64</v>
      </c>
      <c r="K8" s="35"/>
      <c r="L8" s="35"/>
      <c r="M8" s="140">
        <v>0.4</v>
      </c>
      <c r="N8" s="83">
        <f>(O8/R$12)^0.35*3243</f>
        <v>1448.5948893455734</v>
      </c>
      <c r="O8" s="82">
        <v>2.64</v>
      </c>
      <c r="P8" s="140">
        <v>0.4</v>
      </c>
      <c r="Q8" s="83">
        <f>(O8/R$15)^0.55*3241</f>
        <v>551.83853777797253</v>
      </c>
      <c r="R8" s="82">
        <v>2.64</v>
      </c>
      <c r="S8" s="140">
        <v>0.4</v>
      </c>
      <c r="T8" s="83">
        <f t="shared" ref="T8:T15" si="1">N8+Q8</f>
        <v>2000.4334271235459</v>
      </c>
      <c r="U8" s="141">
        <f>R8+(0.000185*T8)</f>
        <v>3.0100801840178559</v>
      </c>
      <c r="V8" s="83"/>
      <c r="W8" s="138"/>
      <c r="X8" s="142"/>
      <c r="Y8" s="139"/>
      <c r="Z8" s="45">
        <v>2476.0180853237498</v>
      </c>
      <c r="AA8" s="47">
        <v>10.956147805081301</v>
      </c>
      <c r="AC8" s="211">
        <v>1833.8870431893699</v>
      </c>
      <c r="AD8" s="213">
        <v>12.7276688453159</v>
      </c>
    </row>
    <row r="9" spans="8:30" x14ac:dyDescent="0.25">
      <c r="H9" s="140">
        <v>66</v>
      </c>
      <c r="I9" s="35">
        <v>1</v>
      </c>
      <c r="J9" s="82">
        <f t="shared" si="0"/>
        <v>6.6</v>
      </c>
      <c r="K9" s="35"/>
      <c r="L9" s="35"/>
      <c r="M9" s="35">
        <v>1</v>
      </c>
      <c r="N9" s="83">
        <f t="shared" ref="N9:N12" si="2">(O9/R$12)^0.35*3243</f>
        <v>1996.3006662387818</v>
      </c>
      <c r="O9" s="82">
        <v>6.6</v>
      </c>
      <c r="P9" s="35">
        <v>1</v>
      </c>
      <c r="Q9" s="83">
        <f t="shared" ref="Q9:Q15" si="3">(O9/R$15)^0.55*3241</f>
        <v>913.43790802280932</v>
      </c>
      <c r="R9" s="82">
        <v>6.6</v>
      </c>
      <c r="S9" s="35">
        <v>1</v>
      </c>
      <c r="T9" s="83">
        <f t="shared" si="1"/>
        <v>2909.7385742615911</v>
      </c>
      <c r="U9" s="141">
        <f t="shared" ref="U9:U15" si="4">R9+(0.000185*T9)</f>
        <v>7.1383016362383938</v>
      </c>
      <c r="V9" s="83"/>
      <c r="W9" s="138"/>
      <c r="X9" s="142"/>
      <c r="Y9" s="139"/>
      <c r="Z9" s="45">
        <v>2653.0415511884898</v>
      </c>
      <c r="AA9" s="47">
        <v>13.161429851266</v>
      </c>
      <c r="AC9" s="211">
        <v>1973.4219269103</v>
      </c>
      <c r="AD9" s="213">
        <v>17.708061002178699</v>
      </c>
    </row>
    <row r="10" spans="8:30" x14ac:dyDescent="0.25">
      <c r="H10" s="140">
        <v>79</v>
      </c>
      <c r="I10" s="35">
        <v>2</v>
      </c>
      <c r="J10" s="82">
        <f t="shared" si="0"/>
        <v>13.2</v>
      </c>
      <c r="K10" s="35"/>
      <c r="L10" s="35"/>
      <c r="M10" s="35">
        <v>1.5</v>
      </c>
      <c r="N10" s="83">
        <f t="shared" si="2"/>
        <v>2544.4062294791629</v>
      </c>
      <c r="O10" s="82">
        <v>13.2</v>
      </c>
      <c r="P10" s="35">
        <v>2</v>
      </c>
      <c r="Q10" s="83">
        <f t="shared" si="3"/>
        <v>1337.3513752706911</v>
      </c>
      <c r="R10" s="82">
        <v>13.2</v>
      </c>
      <c r="S10" s="35">
        <v>2</v>
      </c>
      <c r="T10" s="83">
        <f t="shared" si="1"/>
        <v>3881.7576047498542</v>
      </c>
      <c r="U10" s="141">
        <f t="shared" si="4"/>
        <v>13.918125156878723</v>
      </c>
      <c r="V10" s="83"/>
      <c r="W10" s="138"/>
      <c r="X10" s="142"/>
      <c r="Y10" s="139"/>
      <c r="Z10" s="45">
        <v>2883.16838945267</v>
      </c>
      <c r="AA10" s="47">
        <v>15.9966784196815</v>
      </c>
      <c r="AC10" s="211">
        <v>2112.9568106312299</v>
      </c>
      <c r="AD10" s="213">
        <v>24.071895424836601</v>
      </c>
    </row>
    <row r="11" spans="8:30" x14ac:dyDescent="0.25">
      <c r="H11" s="140">
        <v>90</v>
      </c>
      <c r="I11" s="35">
        <v>3</v>
      </c>
      <c r="J11" s="82">
        <f t="shared" si="0"/>
        <v>19.8</v>
      </c>
      <c r="K11" s="35"/>
      <c r="L11" s="35"/>
      <c r="M11" s="35">
        <v>2</v>
      </c>
      <c r="N11" s="83">
        <f t="shared" si="2"/>
        <v>2932.3674552317434</v>
      </c>
      <c r="O11" s="82">
        <v>19.8</v>
      </c>
      <c r="P11" s="35">
        <v>3</v>
      </c>
      <c r="Q11" s="83">
        <f t="shared" si="3"/>
        <v>1671.4589733724124</v>
      </c>
      <c r="R11" s="82">
        <v>19.8</v>
      </c>
      <c r="S11" s="35">
        <v>3</v>
      </c>
      <c r="T11" s="83">
        <f t="shared" si="1"/>
        <v>4603.8264286041558</v>
      </c>
      <c r="U11" s="141">
        <f t="shared" si="4"/>
        <v>20.651707889291771</v>
      </c>
      <c r="V11" s="83"/>
      <c r="W11" s="138"/>
      <c r="X11" s="142"/>
      <c r="Y11" s="139"/>
      <c r="Z11" s="45">
        <v>3131.0085763832499</v>
      </c>
      <c r="AA11" s="47">
        <v>19.147309467547799</v>
      </c>
      <c r="AC11" s="211">
        <v>2252.4916943521598</v>
      </c>
      <c r="AD11" s="213">
        <v>31.819172113289799</v>
      </c>
    </row>
    <row r="12" spans="8:30" x14ac:dyDescent="0.25">
      <c r="H12" s="140">
        <v>100</v>
      </c>
      <c r="I12" s="35">
        <v>4</v>
      </c>
      <c r="J12" s="82">
        <f t="shared" si="0"/>
        <v>26.4</v>
      </c>
      <c r="K12" s="35"/>
      <c r="L12" s="35"/>
      <c r="M12" s="35">
        <v>4</v>
      </c>
      <c r="N12" s="83">
        <f t="shared" si="2"/>
        <v>3243</v>
      </c>
      <c r="O12" s="82">
        <v>26.4</v>
      </c>
      <c r="P12" s="35">
        <v>4</v>
      </c>
      <c r="Q12" s="83">
        <f t="shared" si="3"/>
        <v>1957.9970189870289</v>
      </c>
      <c r="R12" s="82">
        <v>26.4</v>
      </c>
      <c r="S12" s="35">
        <v>4</v>
      </c>
      <c r="T12" s="83">
        <f t="shared" si="1"/>
        <v>5200.9970189870292</v>
      </c>
      <c r="U12" s="141">
        <f t="shared" si="4"/>
        <v>27.3621844485126</v>
      </c>
      <c r="V12" s="83"/>
      <c r="W12" s="138"/>
      <c r="X12" s="142"/>
      <c r="Y12" s="139"/>
      <c r="Z12" s="45">
        <v>3379.03213131244</v>
      </c>
      <c r="AA12" s="47">
        <v>23.878845095951799</v>
      </c>
      <c r="AC12" s="211">
        <v>2362.1262458471801</v>
      </c>
      <c r="AD12" s="213">
        <v>41.503267973856197</v>
      </c>
    </row>
    <row r="13" spans="8:30" x14ac:dyDescent="0.25">
      <c r="H13" s="140">
        <v>120</v>
      </c>
      <c r="I13" s="35">
        <v>6</v>
      </c>
      <c r="J13" s="110">
        <f t="shared" si="0"/>
        <v>39.6</v>
      </c>
      <c r="K13" s="35"/>
      <c r="L13" s="35"/>
      <c r="M13" s="140">
        <v>6</v>
      </c>
      <c r="N13" s="83">
        <v>3243</v>
      </c>
      <c r="O13" s="110">
        <v>39.6</v>
      </c>
      <c r="P13" s="35">
        <v>6</v>
      </c>
      <c r="Q13" s="83">
        <f t="shared" si="3"/>
        <v>2447.159174274509</v>
      </c>
      <c r="R13" s="82">
        <v>39.6</v>
      </c>
      <c r="S13" s="35">
        <v>6</v>
      </c>
      <c r="T13" s="83">
        <f t="shared" si="1"/>
        <v>5690.1591742745095</v>
      </c>
      <c r="U13" s="141">
        <f t="shared" si="4"/>
        <v>40.652679447240786</v>
      </c>
      <c r="V13" s="83"/>
      <c r="W13" s="138"/>
      <c r="X13" s="142"/>
      <c r="Y13" s="139"/>
      <c r="Z13" s="45">
        <v>3644.7323613083099</v>
      </c>
      <c r="AA13" s="47">
        <v>28.609582287698998</v>
      </c>
      <c r="AC13" s="211">
        <v>2461.7940199335499</v>
      </c>
      <c r="AD13" s="213">
        <v>52.017429193899801</v>
      </c>
    </row>
    <row r="14" spans="8:30" x14ac:dyDescent="0.25">
      <c r="H14" s="140">
        <v>140</v>
      </c>
      <c r="I14" s="140">
        <v>8</v>
      </c>
      <c r="J14" s="110">
        <f t="shared" si="0"/>
        <v>52.8</v>
      </c>
      <c r="K14" s="35"/>
      <c r="L14" s="35"/>
      <c r="M14" s="140">
        <v>8</v>
      </c>
      <c r="N14" s="83">
        <v>3243</v>
      </c>
      <c r="O14" s="110">
        <v>52.8</v>
      </c>
      <c r="P14" s="140">
        <v>8</v>
      </c>
      <c r="Q14" s="83">
        <f t="shared" si="3"/>
        <v>2866.6754282030843</v>
      </c>
      <c r="R14" s="82">
        <v>52.8</v>
      </c>
      <c r="S14" s="140">
        <v>8</v>
      </c>
      <c r="T14" s="83">
        <f t="shared" si="1"/>
        <v>6109.6754282030843</v>
      </c>
      <c r="U14" s="141">
        <f t="shared" si="4"/>
        <v>53.930289954217571</v>
      </c>
      <c r="V14" s="83"/>
      <c r="W14" s="138"/>
      <c r="X14" s="142"/>
      <c r="Y14" s="139"/>
      <c r="Z14" s="45">
        <v>3928.5126759677901</v>
      </c>
      <c r="AA14" s="47">
        <v>36.817511119958802</v>
      </c>
      <c r="AC14" s="211">
        <v>2551.4950166112999</v>
      </c>
      <c r="AD14" s="213">
        <v>62.531590413943398</v>
      </c>
    </row>
    <row r="15" spans="8:30" x14ac:dyDescent="0.25">
      <c r="H15" s="140">
        <v>160</v>
      </c>
      <c r="I15" s="140">
        <v>10</v>
      </c>
      <c r="J15" s="110">
        <f t="shared" si="0"/>
        <v>66</v>
      </c>
      <c r="L15" s="35"/>
      <c r="M15" s="140">
        <v>10</v>
      </c>
      <c r="N15" s="83">
        <v>3243</v>
      </c>
      <c r="O15" s="110">
        <v>66</v>
      </c>
      <c r="P15" s="140">
        <v>10</v>
      </c>
      <c r="Q15" s="83">
        <f t="shared" si="3"/>
        <v>3241</v>
      </c>
      <c r="R15" s="82">
        <v>66</v>
      </c>
      <c r="S15" s="140">
        <v>10</v>
      </c>
      <c r="T15" s="83">
        <f t="shared" si="1"/>
        <v>6484</v>
      </c>
      <c r="U15" s="141">
        <f t="shared" si="4"/>
        <v>67.199539999999999</v>
      </c>
      <c r="V15" s="83"/>
      <c r="W15" s="138"/>
      <c r="X15" s="142"/>
      <c r="Y15" s="139"/>
      <c r="Z15" s="45">
        <v>4265.2863422275605</v>
      </c>
      <c r="AA15" s="47">
        <v>44.706863726145201</v>
      </c>
      <c r="AC15" s="211">
        <v>2641.1960132890399</v>
      </c>
      <c r="AD15" s="213">
        <v>75.259259259259196</v>
      </c>
    </row>
    <row r="16" spans="8:30" x14ac:dyDescent="0.25">
      <c r="H16" s="54"/>
      <c r="I16" s="54"/>
      <c r="J16" s="143"/>
      <c r="L16" s="35"/>
      <c r="M16" s="54"/>
      <c r="N16" s="83"/>
      <c r="O16" s="143"/>
      <c r="P16" s="54"/>
      <c r="Q16" s="83"/>
      <c r="R16" s="82"/>
      <c r="S16" s="54"/>
      <c r="T16" s="83"/>
      <c r="U16" s="82"/>
      <c r="V16" s="83"/>
      <c r="W16" s="138"/>
      <c r="X16" s="142"/>
      <c r="Y16" s="139"/>
      <c r="Z16" s="45">
        <v>4567.0733943512196</v>
      </c>
      <c r="AA16" s="47">
        <v>55.759622366702402</v>
      </c>
      <c r="AC16" s="211">
        <v>2691.0299003322302</v>
      </c>
      <c r="AD16" s="213">
        <v>81.623093681917197</v>
      </c>
    </row>
    <row r="17" spans="8:30" x14ac:dyDescent="0.25">
      <c r="H17" s="54"/>
      <c r="I17" s="54"/>
      <c r="J17" s="143"/>
      <c r="L17" s="35"/>
      <c r="M17" s="54"/>
      <c r="N17" s="83"/>
      <c r="O17" s="143"/>
      <c r="P17" s="54"/>
      <c r="Q17" s="83"/>
      <c r="R17" s="82"/>
      <c r="S17" s="54"/>
      <c r="T17" s="83"/>
      <c r="U17" s="82"/>
      <c r="V17" s="83"/>
      <c r="X17" s="139"/>
      <c r="Y17" s="139"/>
      <c r="Z17" s="45">
        <v>4780.2937031429301</v>
      </c>
      <c r="AA17" s="47">
        <v>65.235468610015104</v>
      </c>
      <c r="AC17" s="211">
        <v>2750.8305647840498</v>
      </c>
      <c r="AD17" s="213">
        <v>93.244008714596902</v>
      </c>
    </row>
    <row r="18" spans="8:30" x14ac:dyDescent="0.25">
      <c r="H18" s="54"/>
      <c r="I18" s="54"/>
      <c r="J18" s="143"/>
      <c r="L18" s="35"/>
      <c r="M18" s="54"/>
      <c r="N18" s="83"/>
      <c r="O18" s="143"/>
      <c r="P18" s="54"/>
      <c r="Q18" s="83"/>
      <c r="R18" s="82"/>
      <c r="S18" s="54"/>
      <c r="T18" s="83"/>
      <c r="U18" s="82"/>
      <c r="V18" s="144" t="s">
        <v>296</v>
      </c>
      <c r="W18" s="144"/>
      <c r="Y18" s="139"/>
      <c r="Z18" s="45">
        <v>5010.9339718032397</v>
      </c>
      <c r="AA18" s="47">
        <v>72.497250003927306</v>
      </c>
      <c r="AC18" s="211">
        <v>2820.59800664452</v>
      </c>
      <c r="AD18" s="213">
        <v>104.311546840959</v>
      </c>
    </row>
    <row r="19" spans="8:30" x14ac:dyDescent="0.25">
      <c r="V19" s="145">
        <v>0</v>
      </c>
      <c r="W19" s="145">
        <v>0</v>
      </c>
      <c r="Y19" s="139"/>
      <c r="Z19" s="45">
        <v>5206.4409319285596</v>
      </c>
      <c r="AA19" s="47">
        <v>81.657713767793894</v>
      </c>
      <c r="AC19" s="211">
        <v>2860.4651162790701</v>
      </c>
      <c r="AD19" s="213">
        <v>110.95206971677599</v>
      </c>
    </row>
    <row r="20" spans="8:30" x14ac:dyDescent="0.25">
      <c r="V20" s="145">
        <v>3243</v>
      </c>
      <c r="W20" s="145">
        <v>0.4</v>
      </c>
      <c r="Y20" s="46"/>
      <c r="Z20" s="45">
        <v>5348.5878044563697</v>
      </c>
      <c r="AA20" s="47">
        <v>87.974944596667498</v>
      </c>
      <c r="AC20" s="211">
        <v>2880.39867109635</v>
      </c>
      <c r="AD20" s="213">
        <v>126.723311546841</v>
      </c>
    </row>
    <row r="21" spans="8:30" x14ac:dyDescent="0.25">
      <c r="V21" s="152">
        <v>6484</v>
      </c>
      <c r="W21" s="152">
        <v>1.2</v>
      </c>
      <c r="X21" s="243">
        <f>W21/V21</f>
        <v>1.850709438618137E-4</v>
      </c>
      <c r="Y21" s="146"/>
      <c r="Z21" s="45">
        <v>5437.4846101858302</v>
      </c>
      <c r="AA21" s="47">
        <v>92.3974852388709</v>
      </c>
    </row>
    <row r="22" spans="8:30" x14ac:dyDescent="0.25">
      <c r="V22" s="144"/>
      <c r="W22" s="144"/>
      <c r="Y22" s="146"/>
      <c r="Z22" s="45">
        <v>5526.5647839139101</v>
      </c>
      <c r="AA22" s="47">
        <v>98.400930461612006</v>
      </c>
    </row>
    <row r="23" spans="8:30" x14ac:dyDescent="0.25">
      <c r="V23" s="147" t="s">
        <v>297</v>
      </c>
      <c r="W23" s="147"/>
      <c r="Y23" s="146"/>
      <c r="Z23" s="45">
        <v>5651.1816757739398</v>
      </c>
      <c r="AA23" s="47">
        <v>105.983683391573</v>
      </c>
    </row>
    <row r="24" spans="8:30" x14ac:dyDescent="0.25">
      <c r="V24" s="147">
        <v>0</v>
      </c>
      <c r="W24" s="147">
        <v>9.5</v>
      </c>
      <c r="X24" s="150">
        <f>(660/120)+4</f>
        <v>9.5</v>
      </c>
      <c r="Y24" s="146"/>
      <c r="Z24" s="45">
        <v>5811.3719593656497</v>
      </c>
      <c r="AA24" s="47">
        <v>115.46192494486</v>
      </c>
    </row>
    <row r="25" spans="8:30" x14ac:dyDescent="0.25">
      <c r="V25" s="147">
        <v>6484</v>
      </c>
      <c r="W25" s="150">
        <v>10.7</v>
      </c>
      <c r="X25" s="150">
        <f>(660/120)+4+1.2</f>
        <v>10.7</v>
      </c>
      <c r="Y25" s="146"/>
      <c r="Z25" s="45">
        <v>5989.5689804215399</v>
      </c>
      <c r="AA25" s="47">
        <v>127.784996306441</v>
      </c>
    </row>
    <row r="26" spans="8:30" x14ac:dyDescent="0.25">
      <c r="V26" s="129"/>
      <c r="Y26" s="146"/>
      <c r="Z26" s="45">
        <v>6096.4358500154603</v>
      </c>
      <c r="AA26" s="47">
        <v>134.736185840844</v>
      </c>
    </row>
    <row r="27" spans="8:30" x14ac:dyDescent="0.25">
      <c r="V27" s="147">
        <v>2400</v>
      </c>
      <c r="W27" s="147">
        <v>9.8000000000000007</v>
      </c>
      <c r="Z27" s="45">
        <v>6203.8894972049502</v>
      </c>
      <c r="AA27" s="47">
        <v>146.74627003295299</v>
      </c>
    </row>
    <row r="28" spans="8:30" x14ac:dyDescent="0.25">
      <c r="V28" s="129"/>
    </row>
    <row r="29" spans="8:30" x14ac:dyDescent="0.25">
      <c r="V29" s="148" t="s">
        <v>270</v>
      </c>
      <c r="W29" s="148"/>
      <c r="X29" s="148"/>
    </row>
    <row r="30" spans="8:30" x14ac:dyDescent="0.25">
      <c r="V30" s="214">
        <v>0</v>
      </c>
      <c r="W30" s="148">
        <v>30</v>
      </c>
    </row>
    <row r="31" spans="8:30" x14ac:dyDescent="0.25">
      <c r="V31" s="214">
        <v>7000</v>
      </c>
      <c r="W31" s="148">
        <v>30</v>
      </c>
    </row>
    <row r="33" spans="22:24" x14ac:dyDescent="0.25">
      <c r="V33" s="214">
        <v>3700</v>
      </c>
      <c r="W33" s="148">
        <v>30</v>
      </c>
      <c r="X33" s="149"/>
    </row>
    <row r="36" spans="22:24" x14ac:dyDescent="0.25">
      <c r="V36" s="151" t="s">
        <v>202</v>
      </c>
      <c r="W36" s="148"/>
    </row>
    <row r="37" spans="22:24" x14ac:dyDescent="0.25">
      <c r="V37" s="151">
        <v>4800</v>
      </c>
      <c r="W37" s="151">
        <v>66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6814A-49D3-4500-BD7F-5E994B275FF5}">
  <dimension ref="A2:AF37"/>
  <sheetViews>
    <sheetView topLeftCell="C1" workbookViewId="0">
      <selection activeCell="AE37" sqref="AE37"/>
    </sheetView>
  </sheetViews>
  <sheetFormatPr defaultRowHeight="15" x14ac:dyDescent="0.25"/>
  <cols>
    <col min="1" max="6" width="9.140625" style="1"/>
    <col min="7" max="7" width="10.7109375" style="1" customWidth="1"/>
    <col min="8" max="10" width="9.140625" style="1"/>
    <col min="11" max="11" width="4.7109375" style="1" customWidth="1"/>
    <col min="12" max="22" width="9.140625" style="1"/>
    <col min="23" max="25" width="9.140625" style="129"/>
    <col min="26" max="27" width="9.140625" style="153"/>
    <col min="28" max="28" width="2.7109375" style="153" customWidth="1"/>
    <col min="29" max="30" width="9.140625" style="153"/>
    <col min="31" max="31" width="2.7109375" style="153" customWidth="1"/>
    <col min="32" max="32" width="9.140625" style="153"/>
  </cols>
  <sheetData>
    <row r="2" spans="8:30" ht="21" x14ac:dyDescent="0.35">
      <c r="H2" s="215" t="s">
        <v>333</v>
      </c>
      <c r="I2" s="215"/>
      <c r="J2" s="215"/>
      <c r="K2" s="216"/>
      <c r="L2" s="4"/>
      <c r="M2" s="217"/>
      <c r="N2" s="216"/>
      <c r="O2" s="216"/>
      <c r="W2" s="133"/>
      <c r="Z2" s="153" t="s">
        <v>69</v>
      </c>
      <c r="AC2" s="153" t="s">
        <v>299</v>
      </c>
    </row>
    <row r="3" spans="8:30" x14ac:dyDescent="0.25">
      <c r="N3" s="1" t="s">
        <v>319</v>
      </c>
      <c r="Z3" s="45">
        <v>0</v>
      </c>
      <c r="AA3" s="47">
        <v>0</v>
      </c>
      <c r="AC3" s="211">
        <v>0</v>
      </c>
      <c r="AD3" s="211">
        <v>0</v>
      </c>
    </row>
    <row r="4" spans="8:30" x14ac:dyDescent="0.25">
      <c r="L4" s="35" t="s">
        <v>194</v>
      </c>
      <c r="N4" s="35" t="s">
        <v>195</v>
      </c>
      <c r="O4" s="35" t="s">
        <v>196</v>
      </c>
      <c r="P4" s="35" t="s">
        <v>197</v>
      </c>
      <c r="Q4" s="35" t="s">
        <v>198</v>
      </c>
      <c r="R4" s="35" t="s">
        <v>196</v>
      </c>
      <c r="S4" s="35" t="s">
        <v>197</v>
      </c>
      <c r="T4" s="35" t="s">
        <v>199</v>
      </c>
      <c r="W4" s="134"/>
      <c r="X4" s="134"/>
      <c r="Y4" s="1"/>
      <c r="Z4" s="45">
        <v>884.09046853143195</v>
      </c>
      <c r="AA4" s="47">
        <v>2.1749414532161002</v>
      </c>
      <c r="AC4" s="211">
        <v>588.039867109635</v>
      </c>
      <c r="AD4" s="213">
        <v>1.9368191721132899</v>
      </c>
    </row>
    <row r="5" spans="8:30" x14ac:dyDescent="0.25">
      <c r="H5" s="35"/>
      <c r="I5" s="35"/>
      <c r="J5" s="83"/>
      <c r="K5" s="35"/>
      <c r="L5" s="35" t="s">
        <v>187</v>
      </c>
      <c r="M5" s="35"/>
      <c r="N5" s="35" t="s">
        <v>200</v>
      </c>
      <c r="O5" s="35" t="s">
        <v>187</v>
      </c>
      <c r="P5" s="35" t="s">
        <v>201</v>
      </c>
      <c r="Q5" s="35" t="s">
        <v>200</v>
      </c>
      <c r="R5" s="35" t="s">
        <v>187</v>
      </c>
      <c r="S5" s="35" t="s">
        <v>201</v>
      </c>
      <c r="T5" s="35" t="s">
        <v>200</v>
      </c>
      <c r="U5" s="35"/>
      <c r="V5" s="35"/>
      <c r="W5" s="134"/>
      <c r="X5" s="134"/>
      <c r="Y5" s="35"/>
      <c r="Z5" s="45">
        <v>1379.22073839674</v>
      </c>
      <c r="AA5" s="47">
        <v>3.7334898073535898</v>
      </c>
      <c r="AC5" s="211">
        <v>996.67774086378699</v>
      </c>
      <c r="AD5" s="213">
        <v>2.4901960784313699</v>
      </c>
    </row>
    <row r="6" spans="8:30" x14ac:dyDescent="0.25">
      <c r="H6" s="35"/>
      <c r="I6" s="35"/>
      <c r="J6" s="83"/>
      <c r="K6" s="35"/>
      <c r="L6" s="35"/>
      <c r="M6" s="35"/>
      <c r="U6" s="35"/>
      <c r="V6" s="135"/>
      <c r="W6" s="136"/>
      <c r="X6" s="134"/>
      <c r="Y6" s="35"/>
      <c r="Z6" s="45">
        <v>1786.0409801281501</v>
      </c>
      <c r="AA6" s="47">
        <v>5.9283921769995302</v>
      </c>
      <c r="AC6" s="211">
        <v>1285.7142857142901</v>
      </c>
      <c r="AD6" s="213">
        <v>4.9803921568627496</v>
      </c>
    </row>
    <row r="7" spans="8:30" x14ac:dyDescent="0.25">
      <c r="K7" s="35"/>
      <c r="L7" s="35">
        <v>660</v>
      </c>
      <c r="M7" s="35"/>
      <c r="N7" s="35">
        <v>0</v>
      </c>
      <c r="O7" s="35">
        <v>0</v>
      </c>
      <c r="P7" s="35"/>
      <c r="Q7" s="35">
        <v>0</v>
      </c>
      <c r="R7" s="35">
        <v>0</v>
      </c>
      <c r="S7" s="35"/>
      <c r="T7" s="35">
        <f>N7+Q7</f>
        <v>0</v>
      </c>
      <c r="U7" s="137">
        <v>0</v>
      </c>
      <c r="V7" s="83"/>
      <c r="W7" s="138"/>
      <c r="X7" s="138"/>
      <c r="Y7" s="139"/>
      <c r="Z7" s="45">
        <v>2263.6412693256798</v>
      </c>
      <c r="AA7" s="47">
        <v>8.7524626322194905</v>
      </c>
      <c r="AC7" s="211">
        <v>1644.51827242525</v>
      </c>
      <c r="AD7" s="213">
        <v>8.57734204793028</v>
      </c>
    </row>
    <row r="8" spans="8:30" x14ac:dyDescent="0.25">
      <c r="H8" s="140">
        <v>50</v>
      </c>
      <c r="I8" s="140">
        <v>0.4</v>
      </c>
      <c r="J8" s="82">
        <f t="shared" ref="J8:J15" si="0">(I8*L$7)/100</f>
        <v>2.64</v>
      </c>
      <c r="K8" s="35"/>
      <c r="L8" s="35"/>
      <c r="M8" s="140">
        <v>0.4</v>
      </c>
      <c r="N8" s="83">
        <f>(O8/R$12)^0.35*2450</f>
        <v>1094.3748007698598</v>
      </c>
      <c r="O8" s="82">
        <v>2.64</v>
      </c>
      <c r="P8" s="110">
        <v>0.4</v>
      </c>
      <c r="Q8" s="83">
        <f>(O8/R$15)^0.55*2076</f>
        <v>353.47633583062975</v>
      </c>
      <c r="R8" s="82">
        <v>2.64</v>
      </c>
      <c r="S8" s="140">
        <v>0.4</v>
      </c>
      <c r="T8" s="83">
        <f t="shared" ref="T8:T15" si="1">N8+Q8</f>
        <v>1447.8511366004896</v>
      </c>
      <c r="U8" s="141">
        <f>R8+(0.000177*T8)</f>
        <v>2.8962696511782866</v>
      </c>
      <c r="V8" s="83"/>
      <c r="W8" s="138"/>
      <c r="X8" s="142"/>
      <c r="Y8" s="139"/>
      <c r="Z8" s="45">
        <v>2476.0180853237498</v>
      </c>
      <c r="AA8" s="47">
        <v>10.956147805081301</v>
      </c>
      <c r="AC8" s="211">
        <v>1833.8870431893699</v>
      </c>
      <c r="AD8" s="213">
        <v>12.7276688453159</v>
      </c>
    </row>
    <row r="9" spans="8:30" x14ac:dyDescent="0.25">
      <c r="H9" s="140">
        <v>66</v>
      </c>
      <c r="I9" s="35">
        <v>1</v>
      </c>
      <c r="J9" s="82">
        <f t="shared" si="0"/>
        <v>6.6</v>
      </c>
      <c r="K9" s="35"/>
      <c r="L9" s="35"/>
      <c r="M9" s="35">
        <v>1</v>
      </c>
      <c r="N9" s="83">
        <f t="shared" ref="N9:N12" si="2">(O9/R$12)^0.35*2450</f>
        <v>1508.1519063475225</v>
      </c>
      <c r="O9" s="82">
        <v>6.6</v>
      </c>
      <c r="P9" s="82">
        <v>1</v>
      </c>
      <c r="Q9" s="83">
        <f t="shared" ref="Q9:Q15" si="3">(O9/R$15)^0.55*2076</f>
        <v>585.09629653050047</v>
      </c>
      <c r="R9" s="82">
        <v>6.6</v>
      </c>
      <c r="S9" s="35">
        <v>1</v>
      </c>
      <c r="T9" s="83">
        <f t="shared" si="1"/>
        <v>2093.2482028780232</v>
      </c>
      <c r="U9" s="141">
        <f t="shared" ref="U9:U15" si="4">R9+(0.000177*T9)</f>
        <v>6.9705049319094101</v>
      </c>
      <c r="V9" s="83"/>
      <c r="W9" s="138"/>
      <c r="X9" s="142"/>
      <c r="Y9" s="139"/>
      <c r="Z9" s="45">
        <v>2653.0415511884898</v>
      </c>
      <c r="AA9" s="47">
        <v>13.161429851266</v>
      </c>
      <c r="AC9" s="211">
        <v>1973.4219269103</v>
      </c>
      <c r="AD9" s="213">
        <v>17.708061002178699</v>
      </c>
    </row>
    <row r="10" spans="8:30" x14ac:dyDescent="0.25">
      <c r="H10" s="140">
        <v>79</v>
      </c>
      <c r="I10" s="35">
        <v>2</v>
      </c>
      <c r="J10" s="82">
        <f t="shared" si="0"/>
        <v>13.2</v>
      </c>
      <c r="K10" s="35"/>
      <c r="L10" s="35"/>
      <c r="M10" s="35">
        <v>1.5</v>
      </c>
      <c r="N10" s="83">
        <f t="shared" si="2"/>
        <v>1922.2310398470395</v>
      </c>
      <c r="O10" s="82">
        <v>13.2</v>
      </c>
      <c r="P10" s="82">
        <v>2</v>
      </c>
      <c r="Q10" s="83">
        <f t="shared" si="3"/>
        <v>856.63111850106588</v>
      </c>
      <c r="R10" s="82">
        <v>13.2</v>
      </c>
      <c r="S10" s="35">
        <v>2</v>
      </c>
      <c r="T10" s="83">
        <f t="shared" si="1"/>
        <v>2778.8621583481054</v>
      </c>
      <c r="U10" s="141">
        <f t="shared" si="4"/>
        <v>13.691858602027613</v>
      </c>
      <c r="V10" s="83"/>
      <c r="W10" s="138"/>
      <c r="X10" s="142"/>
      <c r="Y10" s="139"/>
      <c r="Z10" s="45">
        <v>2883.16838945267</v>
      </c>
      <c r="AA10" s="47">
        <v>15.9966784196815</v>
      </c>
      <c r="AC10" s="211">
        <v>2112.9568106312299</v>
      </c>
      <c r="AD10" s="213">
        <v>24.071895424836601</v>
      </c>
    </row>
    <row r="11" spans="8:30" x14ac:dyDescent="0.25">
      <c r="H11" s="140">
        <v>90</v>
      </c>
      <c r="I11" s="35">
        <v>3</v>
      </c>
      <c r="J11" s="82">
        <f t="shared" si="0"/>
        <v>19.8</v>
      </c>
      <c r="K11" s="35"/>
      <c r="L11" s="35"/>
      <c r="M11" s="35">
        <v>2</v>
      </c>
      <c r="N11" s="83">
        <f t="shared" si="2"/>
        <v>2215.3253978778203</v>
      </c>
      <c r="O11" s="82">
        <v>19.8</v>
      </c>
      <c r="P11" s="82">
        <v>3</v>
      </c>
      <c r="Q11" s="83">
        <f t="shared" si="3"/>
        <v>1070.6414158349671</v>
      </c>
      <c r="R11" s="82">
        <v>19.8</v>
      </c>
      <c r="S11" s="35">
        <v>3</v>
      </c>
      <c r="T11" s="83">
        <f t="shared" si="1"/>
        <v>3285.9668137127874</v>
      </c>
      <c r="U11" s="141">
        <f t="shared" si="4"/>
        <v>20.381616126027165</v>
      </c>
      <c r="V11" s="83"/>
      <c r="W11" s="138"/>
      <c r="X11" s="142"/>
      <c r="Y11" s="139"/>
      <c r="Z11" s="45">
        <v>3131.0085763832499</v>
      </c>
      <c r="AA11" s="47">
        <v>19.147309467547799</v>
      </c>
      <c r="AC11" s="211">
        <v>2252.4916943521598</v>
      </c>
      <c r="AD11" s="213">
        <v>31.819172113289799</v>
      </c>
    </row>
    <row r="12" spans="8:30" x14ac:dyDescent="0.25">
      <c r="H12" s="140">
        <v>100</v>
      </c>
      <c r="I12" s="35">
        <v>4</v>
      </c>
      <c r="J12" s="82">
        <f t="shared" si="0"/>
        <v>26.4</v>
      </c>
      <c r="K12" s="35"/>
      <c r="L12" s="35"/>
      <c r="M12" s="35">
        <v>4</v>
      </c>
      <c r="N12" s="83">
        <f t="shared" si="2"/>
        <v>2450</v>
      </c>
      <c r="O12" s="82">
        <v>26.4</v>
      </c>
      <c r="P12" s="82">
        <v>4</v>
      </c>
      <c r="Q12" s="83">
        <f t="shared" si="3"/>
        <v>1254.1813672993126</v>
      </c>
      <c r="R12" s="82">
        <v>26.4</v>
      </c>
      <c r="S12" s="35">
        <v>4</v>
      </c>
      <c r="T12" s="83">
        <f t="shared" si="1"/>
        <v>3704.1813672993126</v>
      </c>
      <c r="U12" s="141">
        <f t="shared" si="4"/>
        <v>27.055640102011978</v>
      </c>
      <c r="V12" s="83"/>
      <c r="W12" s="138"/>
      <c r="X12" s="142"/>
      <c r="Y12" s="139"/>
      <c r="Z12" s="45">
        <v>3379.03213131244</v>
      </c>
      <c r="AA12" s="47">
        <v>23.878845095951799</v>
      </c>
      <c r="AC12" s="211">
        <v>2362.1262458471801</v>
      </c>
      <c r="AD12" s="213">
        <v>41.503267973856197</v>
      </c>
    </row>
    <row r="13" spans="8:30" x14ac:dyDescent="0.25">
      <c r="H13" s="140">
        <v>120</v>
      </c>
      <c r="I13" s="35">
        <v>6</v>
      </c>
      <c r="J13" s="110">
        <f t="shared" si="0"/>
        <v>39.6</v>
      </c>
      <c r="K13" s="35"/>
      <c r="L13" s="35"/>
      <c r="M13" s="140">
        <v>6</v>
      </c>
      <c r="N13" s="83">
        <v>2450</v>
      </c>
      <c r="O13" s="110">
        <v>39.6</v>
      </c>
      <c r="P13" s="82">
        <v>6</v>
      </c>
      <c r="Q13" s="83">
        <f t="shared" si="3"/>
        <v>1567.5107824109475</v>
      </c>
      <c r="R13" s="82">
        <v>39.6</v>
      </c>
      <c r="S13" s="35">
        <v>6</v>
      </c>
      <c r="T13" s="83">
        <f t="shared" si="1"/>
        <v>4017.5107824109473</v>
      </c>
      <c r="U13" s="141">
        <f t="shared" si="4"/>
        <v>40.31109940848674</v>
      </c>
      <c r="V13" s="83"/>
      <c r="W13" s="138"/>
      <c r="X13" s="142"/>
      <c r="Y13" s="139"/>
      <c r="Z13" s="45">
        <v>3644.7323613083099</v>
      </c>
      <c r="AA13" s="47">
        <v>28.609582287698998</v>
      </c>
      <c r="AC13" s="211">
        <v>2461.7940199335499</v>
      </c>
      <c r="AD13" s="213">
        <v>52.017429193899801</v>
      </c>
    </row>
    <row r="14" spans="8:30" x14ac:dyDescent="0.25">
      <c r="H14" s="140">
        <v>140</v>
      </c>
      <c r="I14" s="140">
        <v>8</v>
      </c>
      <c r="J14" s="110">
        <f t="shared" si="0"/>
        <v>52.8</v>
      </c>
      <c r="K14" s="35"/>
      <c r="L14" s="35"/>
      <c r="M14" s="140">
        <v>8</v>
      </c>
      <c r="N14" s="83">
        <v>2450</v>
      </c>
      <c r="O14" s="110">
        <v>52.8</v>
      </c>
      <c r="P14" s="110">
        <v>8</v>
      </c>
      <c r="Q14" s="83">
        <f t="shared" si="3"/>
        <v>1836.2289999844502</v>
      </c>
      <c r="R14" s="82">
        <v>52.8</v>
      </c>
      <c r="S14" s="140">
        <v>8</v>
      </c>
      <c r="T14" s="83">
        <f t="shared" si="1"/>
        <v>4286.2289999844506</v>
      </c>
      <c r="U14" s="141">
        <f t="shared" si="4"/>
        <v>53.558662532997246</v>
      </c>
      <c r="V14" s="83"/>
      <c r="W14" s="138"/>
      <c r="X14" s="142"/>
      <c r="Y14" s="139"/>
      <c r="Z14" s="45">
        <v>3928.5126759677901</v>
      </c>
      <c r="AA14" s="47">
        <v>36.817511119958802</v>
      </c>
      <c r="AC14" s="211">
        <v>2551.4950166112999</v>
      </c>
      <c r="AD14" s="213">
        <v>62.531590413943398</v>
      </c>
    </row>
    <row r="15" spans="8:30" x14ac:dyDescent="0.25">
      <c r="H15" s="140">
        <v>160</v>
      </c>
      <c r="I15" s="140">
        <v>10</v>
      </c>
      <c r="J15" s="110">
        <f t="shared" si="0"/>
        <v>66</v>
      </c>
      <c r="L15" s="35"/>
      <c r="M15" s="140">
        <v>10</v>
      </c>
      <c r="N15" s="83">
        <v>2450</v>
      </c>
      <c r="O15" s="110">
        <v>66</v>
      </c>
      <c r="P15" s="110">
        <v>10</v>
      </c>
      <c r="Q15" s="83">
        <f t="shared" si="3"/>
        <v>2076</v>
      </c>
      <c r="R15" s="82">
        <v>66</v>
      </c>
      <c r="S15" s="140">
        <v>10</v>
      </c>
      <c r="T15" s="83">
        <f t="shared" si="1"/>
        <v>4526</v>
      </c>
      <c r="U15" s="141">
        <f t="shared" si="4"/>
        <v>66.801102</v>
      </c>
      <c r="V15" s="83"/>
      <c r="W15" s="138"/>
      <c r="X15" s="142"/>
      <c r="Y15" s="139"/>
      <c r="Z15" s="45">
        <v>4265.2863422275605</v>
      </c>
      <c r="AA15" s="47">
        <v>44.706863726145201</v>
      </c>
      <c r="AC15" s="211">
        <v>2641.1960132890399</v>
      </c>
      <c r="AD15" s="213">
        <v>75.259259259259196</v>
      </c>
    </row>
    <row r="16" spans="8:30" x14ac:dyDescent="0.25">
      <c r="H16" s="54"/>
      <c r="I16" s="54"/>
      <c r="J16" s="143"/>
      <c r="L16" s="35"/>
      <c r="M16" s="54"/>
      <c r="N16" s="83"/>
      <c r="O16" s="143"/>
      <c r="P16" s="54"/>
      <c r="Q16" s="83"/>
      <c r="R16" s="82"/>
      <c r="S16" s="54"/>
      <c r="T16" s="83"/>
      <c r="U16" s="82"/>
      <c r="V16" s="83"/>
      <c r="W16" s="138"/>
      <c r="X16" s="142"/>
      <c r="Y16" s="139"/>
      <c r="Z16" s="45">
        <v>4567.0733943512196</v>
      </c>
      <c r="AA16" s="47">
        <v>55.759622366702402</v>
      </c>
      <c r="AC16" s="211">
        <v>2691.0299003322302</v>
      </c>
      <c r="AD16" s="213">
        <v>81.623093681917197</v>
      </c>
    </row>
    <row r="17" spans="8:30" x14ac:dyDescent="0.25">
      <c r="H17" s="54"/>
      <c r="I17" s="54"/>
      <c r="J17" s="143"/>
      <c r="L17" s="35"/>
      <c r="M17" s="54"/>
      <c r="N17" s="83"/>
      <c r="O17" s="143"/>
      <c r="P17" s="54"/>
      <c r="Q17" s="83"/>
      <c r="R17" s="82"/>
      <c r="S17" s="54"/>
      <c r="T17" s="83"/>
      <c r="U17" s="82"/>
      <c r="V17" s="83"/>
      <c r="X17" s="139"/>
      <c r="Y17" s="139"/>
      <c r="Z17" s="45">
        <v>4780.2937031429301</v>
      </c>
      <c r="AA17" s="47">
        <v>65.235468610015104</v>
      </c>
      <c r="AC17" s="211">
        <v>2750.8305647840498</v>
      </c>
      <c r="AD17" s="213">
        <v>93.244008714596902</v>
      </c>
    </row>
    <row r="18" spans="8:30" x14ac:dyDescent="0.25">
      <c r="H18" s="54"/>
      <c r="I18" s="54"/>
      <c r="J18" s="143"/>
      <c r="L18" s="35"/>
      <c r="M18" s="54"/>
      <c r="N18" s="83"/>
      <c r="O18" s="143"/>
      <c r="P18" s="54"/>
      <c r="Q18" s="83"/>
      <c r="R18" s="82"/>
      <c r="S18" s="54"/>
      <c r="T18" s="83"/>
      <c r="U18" s="82"/>
      <c r="V18" s="144" t="s">
        <v>296</v>
      </c>
      <c r="W18" s="144"/>
      <c r="Y18" s="139"/>
      <c r="Z18" s="45">
        <v>5010.9339718032397</v>
      </c>
      <c r="AA18" s="47">
        <v>72.497250003927306</v>
      </c>
      <c r="AC18" s="211">
        <v>2820.59800664452</v>
      </c>
      <c r="AD18" s="213">
        <v>104.311546840959</v>
      </c>
    </row>
    <row r="19" spans="8:30" x14ac:dyDescent="0.25">
      <c r="V19" s="145">
        <v>0</v>
      </c>
      <c r="W19" s="145">
        <v>0</v>
      </c>
      <c r="Y19" s="139"/>
      <c r="Z19" s="45">
        <v>5206.4409319285596</v>
      </c>
      <c r="AA19" s="47">
        <v>81.657713767793894</v>
      </c>
      <c r="AC19" s="211">
        <v>2860.4651162790701</v>
      </c>
      <c r="AD19" s="213">
        <v>110.95206971677599</v>
      </c>
    </row>
    <row r="20" spans="8:30" x14ac:dyDescent="0.25">
      <c r="V20" s="145">
        <v>2450</v>
      </c>
      <c r="W20" s="145">
        <v>0.3</v>
      </c>
      <c r="Y20" s="46"/>
      <c r="Z20" s="45">
        <v>5348.5878044563697</v>
      </c>
      <c r="AA20" s="47">
        <v>87.974944596667498</v>
      </c>
      <c r="AC20" s="211">
        <v>2880.39867109635</v>
      </c>
      <c r="AD20" s="213">
        <v>126.723311546841</v>
      </c>
    </row>
    <row r="21" spans="8:30" x14ac:dyDescent="0.25">
      <c r="V21" s="152">
        <v>4526</v>
      </c>
      <c r="W21" s="152">
        <v>0.8</v>
      </c>
      <c r="X21" s="243">
        <f>W21/V21</f>
        <v>1.7675651789659746E-4</v>
      </c>
      <c r="Y21" s="146"/>
      <c r="Z21" s="45">
        <v>5437.4846101858302</v>
      </c>
      <c r="AA21" s="47">
        <v>92.3974852388709</v>
      </c>
    </row>
    <row r="22" spans="8:30" x14ac:dyDescent="0.25">
      <c r="V22" s="144"/>
      <c r="W22" s="144"/>
      <c r="Y22" s="146"/>
      <c r="Z22" s="45">
        <v>5526.5647839139101</v>
      </c>
      <c r="AA22" s="47">
        <v>98.400930461612006</v>
      </c>
    </row>
    <row r="23" spans="8:30" x14ac:dyDescent="0.25">
      <c r="V23" s="147" t="s">
        <v>297</v>
      </c>
      <c r="W23" s="147"/>
      <c r="Y23" s="146"/>
      <c r="Z23" s="45">
        <v>5651.1816757739398</v>
      </c>
      <c r="AA23" s="47">
        <v>105.983683391573</v>
      </c>
    </row>
    <row r="24" spans="8:30" x14ac:dyDescent="0.25">
      <c r="V24" s="147">
        <v>0</v>
      </c>
      <c r="W24" s="147">
        <v>9.5</v>
      </c>
      <c r="X24" s="150">
        <f>(660/120)+4</f>
        <v>9.5</v>
      </c>
      <c r="Y24" s="146"/>
      <c r="Z24" s="45">
        <v>5811.3719593656497</v>
      </c>
      <c r="AA24" s="47">
        <v>115.46192494486</v>
      </c>
    </row>
    <row r="25" spans="8:30" x14ac:dyDescent="0.25">
      <c r="V25" s="147">
        <v>4526</v>
      </c>
      <c r="W25" s="150">
        <v>10.3</v>
      </c>
      <c r="X25" s="150">
        <f>(660/120)+4+0.8</f>
        <v>10.3</v>
      </c>
      <c r="Y25" s="146"/>
      <c r="Z25" s="45">
        <v>5989.5689804215399</v>
      </c>
      <c r="AA25" s="47">
        <v>127.784996306441</v>
      </c>
    </row>
    <row r="26" spans="8:30" x14ac:dyDescent="0.25">
      <c r="V26" s="129"/>
      <c r="Y26" s="146"/>
      <c r="Z26" s="45">
        <v>6096.4358500154603</v>
      </c>
      <c r="AA26" s="47">
        <v>134.736185840844</v>
      </c>
    </row>
    <row r="27" spans="8:30" x14ac:dyDescent="0.25">
      <c r="V27" s="147">
        <v>2400</v>
      </c>
      <c r="W27" s="147">
        <v>9.8000000000000007</v>
      </c>
      <c r="Z27" s="45">
        <v>6203.8894972049502</v>
      </c>
      <c r="AA27" s="47">
        <v>146.74627003295299</v>
      </c>
    </row>
    <row r="28" spans="8:30" x14ac:dyDescent="0.25">
      <c r="V28" s="129"/>
    </row>
    <row r="29" spans="8:30" x14ac:dyDescent="0.25">
      <c r="V29" s="148" t="s">
        <v>270</v>
      </c>
      <c r="W29" s="148"/>
      <c r="X29" s="148"/>
    </row>
    <row r="30" spans="8:30" x14ac:dyDescent="0.25">
      <c r="V30" s="214">
        <v>0</v>
      </c>
      <c r="W30" s="148">
        <v>30</v>
      </c>
    </row>
    <row r="31" spans="8:30" x14ac:dyDescent="0.25">
      <c r="V31" s="214">
        <v>7000</v>
      </c>
      <c r="W31" s="148">
        <v>30</v>
      </c>
    </row>
    <row r="33" spans="22:24" x14ac:dyDescent="0.25">
      <c r="V33" s="214">
        <v>3700</v>
      </c>
      <c r="W33" s="148">
        <v>30</v>
      </c>
      <c r="X33" s="149"/>
    </row>
    <row r="36" spans="22:24" x14ac:dyDescent="0.25">
      <c r="V36" s="151" t="s">
        <v>202</v>
      </c>
      <c r="W36" s="148"/>
    </row>
    <row r="37" spans="22:24" x14ac:dyDescent="0.25">
      <c r="V37" s="151">
        <v>4800</v>
      </c>
      <c r="W37" s="151">
        <v>66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31108-B6F2-4FBE-8772-21AF6A7083B9}">
  <dimension ref="A1:T23"/>
  <sheetViews>
    <sheetView workbookViewId="0">
      <selection activeCell="AD38" sqref="AD38"/>
    </sheetView>
  </sheetViews>
  <sheetFormatPr defaultRowHeight="15" x14ac:dyDescent="0.25"/>
  <sheetData>
    <row r="1" spans="1:20" x14ac:dyDescent="0.25">
      <c r="A1" s="151" t="s">
        <v>348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244"/>
    </row>
    <row r="2" spans="1:20" x14ac:dyDescent="0.25">
      <c r="A2" s="245"/>
      <c r="B2" s="245"/>
      <c r="C2" s="245"/>
      <c r="D2" s="245"/>
      <c r="E2" s="245"/>
      <c r="F2" s="245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244"/>
    </row>
    <row r="3" spans="1:20" x14ac:dyDescent="0.25">
      <c r="A3" s="245" t="s">
        <v>349</v>
      </c>
      <c r="B3" s="245"/>
      <c r="C3" s="245"/>
      <c r="D3" s="245"/>
      <c r="E3" s="245"/>
      <c r="F3" s="245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244"/>
    </row>
    <row r="4" spans="1:20" x14ac:dyDescent="0.25">
      <c r="A4" s="151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244"/>
    </row>
    <row r="5" spans="1:20" x14ac:dyDescent="0.25">
      <c r="A5" s="151" t="s">
        <v>350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244"/>
    </row>
    <row r="6" spans="1:20" x14ac:dyDescent="0.25">
      <c r="A6" s="151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244"/>
    </row>
    <row r="7" spans="1:20" x14ac:dyDescent="0.25">
      <c r="A7" s="151" t="s">
        <v>351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244"/>
    </row>
    <row r="8" spans="1:20" x14ac:dyDescent="0.25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244"/>
    </row>
    <row r="9" spans="1:20" x14ac:dyDescent="0.25">
      <c r="A9" s="151" t="s">
        <v>352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244"/>
    </row>
    <row r="10" spans="1:20" x14ac:dyDescent="0.25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244"/>
    </row>
    <row r="11" spans="1:20" x14ac:dyDescent="0.25">
      <c r="A11" s="151" t="s">
        <v>353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244"/>
    </row>
    <row r="12" spans="1:20" x14ac:dyDescent="0.25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244"/>
    </row>
    <row r="13" spans="1:20" x14ac:dyDescent="0.25">
      <c r="A13" s="151" t="s">
        <v>354</v>
      </c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244"/>
    </row>
    <row r="14" spans="1:20" x14ac:dyDescent="0.25">
      <c r="A14" s="151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244"/>
    </row>
    <row r="15" spans="1:20" x14ac:dyDescent="0.25">
      <c r="A15" s="151" t="s">
        <v>355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244"/>
    </row>
    <row r="16" spans="1:20" x14ac:dyDescent="0.25">
      <c r="A16" s="151"/>
      <c r="B16" s="151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244"/>
    </row>
    <row r="17" spans="1:20" x14ac:dyDescent="0.25">
      <c r="A17" s="245" t="s">
        <v>356</v>
      </c>
      <c r="B17" s="245"/>
      <c r="C17" s="245"/>
      <c r="D17" s="245"/>
      <c r="E17" s="245"/>
      <c r="F17" s="245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244"/>
    </row>
    <row r="18" spans="1:20" x14ac:dyDescent="0.25">
      <c r="A18" s="245"/>
      <c r="B18" s="245"/>
      <c r="C18" s="245"/>
      <c r="D18" s="245"/>
      <c r="E18" s="245"/>
      <c r="F18" s="245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244"/>
    </row>
    <row r="19" spans="1:20" x14ac:dyDescent="0.25">
      <c r="A19" s="151" t="s">
        <v>357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244"/>
    </row>
    <row r="20" spans="1:20" x14ac:dyDescent="0.25">
      <c r="A20" s="151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244"/>
    </row>
    <row r="21" spans="1:20" x14ac:dyDescent="0.25">
      <c r="A21" s="151" t="s">
        <v>358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244"/>
    </row>
    <row r="22" spans="1:20" x14ac:dyDescent="0.25">
      <c r="A22" s="151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244"/>
    </row>
    <row r="23" spans="1:20" x14ac:dyDescent="0.25">
      <c r="A23" s="151" t="s">
        <v>359</v>
      </c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244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8610B-7B6A-4C41-992D-7899464E7668}">
  <dimension ref="A2:AL27"/>
  <sheetViews>
    <sheetView tabSelected="1" workbookViewId="0">
      <selection activeCell="Y16" sqref="Y16"/>
    </sheetView>
  </sheetViews>
  <sheetFormatPr defaultRowHeight="15" x14ac:dyDescent="0.25"/>
  <cols>
    <col min="1" max="26" width="9.140625" style="153"/>
    <col min="27" max="27" width="48" style="153" bestFit="1" customWidth="1"/>
    <col min="28" max="28" width="11.5703125" style="153" bestFit="1" customWidth="1"/>
    <col min="29" max="29" width="12.42578125" style="153" bestFit="1" customWidth="1"/>
    <col min="30" max="30" width="15.28515625" style="153" bestFit="1" customWidth="1"/>
    <col min="31" max="31" width="22.28515625" style="153" bestFit="1" customWidth="1"/>
    <col min="32" max="38" width="9.140625" style="153"/>
  </cols>
  <sheetData>
    <row r="2" spans="27:34" ht="18" x14ac:dyDescent="0.35">
      <c r="AE2" s="176"/>
    </row>
    <row r="3" spans="27:34" ht="16.5" x14ac:dyDescent="0.3">
      <c r="AE3" s="174"/>
    </row>
    <row r="4" spans="27:34" ht="16.5" x14ac:dyDescent="0.3">
      <c r="AE4" s="174"/>
    </row>
    <row r="7" spans="27:34" ht="16.5" x14ac:dyDescent="0.3">
      <c r="AE7" s="174"/>
      <c r="AF7" s="45"/>
      <c r="AG7" s="45"/>
      <c r="AH7" s="45"/>
    </row>
    <row r="8" spans="27:34" x14ac:dyDescent="0.25">
      <c r="AF8" s="45"/>
      <c r="AG8" s="45"/>
      <c r="AH8" s="45"/>
    </row>
    <row r="9" spans="27:34" ht="16.5" x14ac:dyDescent="0.3">
      <c r="AA9" s="173"/>
      <c r="AB9" s="174"/>
      <c r="AC9" s="174"/>
      <c r="AD9" s="174"/>
      <c r="AE9" s="174"/>
      <c r="AF9" s="45"/>
      <c r="AG9" s="45"/>
      <c r="AH9" s="45"/>
    </row>
    <row r="10" spans="27:34" ht="16.5" x14ac:dyDescent="0.3">
      <c r="AD10" s="174"/>
      <c r="AF10" s="45"/>
      <c r="AG10" s="45"/>
      <c r="AH10" s="45"/>
    </row>
    <row r="12" spans="27:34" ht="18" x14ac:dyDescent="0.35">
      <c r="AA12" s="176" t="s">
        <v>273</v>
      </c>
      <c r="AB12" s="176"/>
      <c r="AE12" s="176"/>
      <c r="AF12" s="176" t="s">
        <v>325</v>
      </c>
    </row>
    <row r="13" spans="27:34" ht="16.5" x14ac:dyDescent="0.3">
      <c r="AA13" s="173"/>
      <c r="AB13" s="174" t="s">
        <v>182</v>
      </c>
      <c r="AC13" s="174" t="s">
        <v>181</v>
      </c>
      <c r="AD13" s="174" t="s">
        <v>183</v>
      </c>
      <c r="AE13" s="174"/>
      <c r="AF13" s="174" t="s">
        <v>147</v>
      </c>
      <c r="AG13" s="174" t="s">
        <v>167</v>
      </c>
      <c r="AH13" s="174" t="s">
        <v>170</v>
      </c>
    </row>
    <row r="14" spans="27:34" ht="16.5" x14ac:dyDescent="0.3">
      <c r="AA14" s="173" t="s">
        <v>257</v>
      </c>
      <c r="AB14" s="174">
        <v>2403</v>
      </c>
      <c r="AC14" s="174">
        <v>2157</v>
      </c>
      <c r="AD14" s="174">
        <f t="shared" ref="AD14" si="0">AB14+AC14</f>
        <v>4560</v>
      </c>
      <c r="AE14" s="174"/>
    </row>
    <row r="15" spans="27:34" ht="16.5" x14ac:dyDescent="0.3">
      <c r="AA15" s="173" t="s">
        <v>293</v>
      </c>
      <c r="AB15" s="174">
        <v>2596</v>
      </c>
      <c r="AC15" s="174">
        <v>2321</v>
      </c>
      <c r="AD15" s="174">
        <f t="shared" ref="AD15:AD16" si="1">AB15+AC15</f>
        <v>4917</v>
      </c>
      <c r="AF15" s="45">
        <f>((AC15/AC$24)*100)-100</f>
        <v>-28.430465618254715</v>
      </c>
      <c r="AG15" s="45">
        <f>((AB15/AB$24)*100)-100</f>
        <v>-19.901265041653815</v>
      </c>
      <c r="AH15" s="45">
        <f>((AD15/AD$24)*100)-100</f>
        <v>-24.167180752621846</v>
      </c>
    </row>
    <row r="16" spans="27:34" ht="16.5" x14ac:dyDescent="0.3">
      <c r="AA16" s="173" t="s">
        <v>294</v>
      </c>
      <c r="AB16" s="174">
        <v>1991</v>
      </c>
      <c r="AC16" s="174">
        <v>2091</v>
      </c>
      <c r="AD16" s="174">
        <f t="shared" si="1"/>
        <v>4082</v>
      </c>
      <c r="AF16" s="45">
        <f>((AC16/AC$24)*100)-100</f>
        <v>-35.522664199814997</v>
      </c>
      <c r="AG16" s="45">
        <f>((AB16/AB$24)*100)-100</f>
        <v>-38.568343103980254</v>
      </c>
      <c r="AH16" s="45">
        <f>((AD16/AD$24)*100)-100</f>
        <v>-37.045033929673046</v>
      </c>
    </row>
    <row r="17" spans="27:34" ht="16.5" x14ac:dyDescent="0.3">
      <c r="AA17" s="173" t="s">
        <v>271</v>
      </c>
      <c r="AB17" s="175">
        <f>AB14*1.2</f>
        <v>2883.6</v>
      </c>
      <c r="AC17" s="175">
        <f>AC14*1.2</f>
        <v>2588.4</v>
      </c>
      <c r="AD17" s="174">
        <f>AB17+AC17</f>
        <v>5472</v>
      </c>
    </row>
    <row r="18" spans="27:34" ht="16.5" x14ac:dyDescent="0.3">
      <c r="AA18" s="173" t="s">
        <v>272</v>
      </c>
      <c r="AB18" s="175">
        <f>AB14*0.8</f>
        <v>1922.4</v>
      </c>
      <c r="AC18" s="175">
        <f>AC14*0.8</f>
        <v>1725.6000000000001</v>
      </c>
      <c r="AD18" s="174">
        <f>AB18+AC18</f>
        <v>3648</v>
      </c>
    </row>
    <row r="21" spans="27:34" ht="18" x14ac:dyDescent="0.35">
      <c r="AA21" s="176" t="s">
        <v>343</v>
      </c>
      <c r="AB21" s="176"/>
      <c r="AF21" s="176" t="s">
        <v>325</v>
      </c>
    </row>
    <row r="22" spans="27:34" ht="16.5" x14ac:dyDescent="0.3">
      <c r="AA22" s="173"/>
      <c r="AB22" s="174" t="s">
        <v>182</v>
      </c>
      <c r="AC22" s="174" t="s">
        <v>181</v>
      </c>
      <c r="AD22" s="174" t="s">
        <v>183</v>
      </c>
      <c r="AF22" s="174" t="s">
        <v>147</v>
      </c>
      <c r="AG22" s="174" t="s">
        <v>167</v>
      </c>
      <c r="AH22" s="174" t="s">
        <v>170</v>
      </c>
    </row>
    <row r="23" spans="27:34" ht="16.5" x14ac:dyDescent="0.3">
      <c r="AA23" s="173" t="s">
        <v>257</v>
      </c>
      <c r="AB23" s="174">
        <v>2518</v>
      </c>
      <c r="AC23" s="174">
        <v>2264</v>
      </c>
      <c r="AD23" s="174">
        <f>AB23+AC23</f>
        <v>4782</v>
      </c>
    </row>
    <row r="24" spans="27:34" ht="16.5" x14ac:dyDescent="0.3">
      <c r="AA24" s="173" t="s">
        <v>293</v>
      </c>
      <c r="AB24" s="174">
        <v>3241</v>
      </c>
      <c r="AC24" s="174">
        <v>3243</v>
      </c>
      <c r="AD24" s="174">
        <f>AB24+AC24</f>
        <v>6484</v>
      </c>
      <c r="AF24" s="45">
        <f>((AC24/AC$23)*100)-100</f>
        <v>43.242049469964655</v>
      </c>
      <c r="AG24" s="45">
        <f>((AB24/AB$23)*100)-100</f>
        <v>28.713264495631449</v>
      </c>
      <c r="AH24" s="45">
        <f>((AD24/AD$23)*100)-100</f>
        <v>35.591802593057309</v>
      </c>
    </row>
    <row r="25" spans="27:34" ht="16.5" x14ac:dyDescent="0.3">
      <c r="AA25" s="173" t="s">
        <v>294</v>
      </c>
      <c r="AB25" s="174">
        <v>2076</v>
      </c>
      <c r="AC25" s="174">
        <v>2450</v>
      </c>
      <c r="AD25" s="174">
        <f>AB25+AC25</f>
        <v>4526</v>
      </c>
      <c r="AF25" s="45">
        <f>((AC25/AC$23)*100)-100</f>
        <v>8.2155477031802064</v>
      </c>
      <c r="AG25" s="45">
        <f>((AB25/AB$23)*100)-100</f>
        <v>-17.553613979348697</v>
      </c>
      <c r="AH25" s="45">
        <f>((AD25/AD$23)*100)-100</f>
        <v>-5.3534086156419818</v>
      </c>
    </row>
    <row r="26" spans="27:34" ht="16.5" x14ac:dyDescent="0.3">
      <c r="AA26" s="173" t="s">
        <v>271</v>
      </c>
      <c r="AB26" s="175">
        <f>AB23*1.2</f>
        <v>3021.6</v>
      </c>
      <c r="AC26" s="175">
        <f>AC23*1.2</f>
        <v>2716.7999999999997</v>
      </c>
      <c r="AD26" s="175">
        <f>AB26+AC26</f>
        <v>5738.4</v>
      </c>
    </row>
    <row r="27" spans="27:34" ht="16.5" x14ac:dyDescent="0.3">
      <c r="AA27" s="173" t="s">
        <v>272</v>
      </c>
      <c r="AB27" s="175">
        <f>AB23*0.8</f>
        <v>2014.4</v>
      </c>
      <c r="AC27" s="175">
        <f>AC23*0.8</f>
        <v>1811.2</v>
      </c>
      <c r="AD27" s="175">
        <f>AB27+AC27</f>
        <v>3825.6000000000004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E1EA-5BD7-457C-B084-B5C9A9CF5434}">
  <dimension ref="T1:AI86"/>
  <sheetViews>
    <sheetView topLeftCell="G1" workbookViewId="0">
      <selection activeCell="V1" sqref="V1:AB1048576"/>
    </sheetView>
  </sheetViews>
  <sheetFormatPr defaultRowHeight="15" x14ac:dyDescent="0.25"/>
  <cols>
    <col min="20" max="21" width="9.140625" style="153"/>
    <col min="22" max="22" width="10" style="153" bestFit="1" customWidth="1"/>
    <col min="23" max="26" width="9.140625" style="153"/>
    <col min="30" max="33" width="9.140625" style="153"/>
  </cols>
  <sheetData>
    <row r="1" spans="22:35" x14ac:dyDescent="0.25">
      <c r="V1" s="154" t="s">
        <v>204</v>
      </c>
      <c r="W1" s="154"/>
      <c r="X1" s="154"/>
      <c r="Y1" s="154" t="s">
        <v>205</v>
      </c>
      <c r="AD1" s="154" t="s">
        <v>277</v>
      </c>
    </row>
    <row r="2" spans="22:35" x14ac:dyDescent="0.25">
      <c r="V2" s="46" t="s">
        <v>49</v>
      </c>
      <c r="W2" s="46" t="s">
        <v>203</v>
      </c>
      <c r="Y2" s="46" t="s">
        <v>49</v>
      </c>
      <c r="Z2" s="46" t="s">
        <v>47</v>
      </c>
      <c r="AA2" s="46" t="s">
        <v>50</v>
      </c>
      <c r="AB2" s="46" t="s">
        <v>48</v>
      </c>
      <c r="AD2" s="46" t="s">
        <v>49</v>
      </c>
      <c r="AE2" s="46" t="s">
        <v>47</v>
      </c>
      <c r="AF2" s="46" t="s">
        <v>50</v>
      </c>
      <c r="AG2" s="46" t="s">
        <v>48</v>
      </c>
    </row>
    <row r="4" spans="22:35" x14ac:dyDescent="0.25">
      <c r="V4" s="44">
        <v>1.33928571428571</v>
      </c>
      <c r="W4" s="45">
        <v>1.54904735331634</v>
      </c>
      <c r="Y4" s="44">
        <v>0.67153674765864102</v>
      </c>
      <c r="Z4" s="47">
        <v>1.16595911239574</v>
      </c>
      <c r="AA4" s="45">
        <f t="shared" ref="AA4:AA35" si="0">IF(Z4&lt;=1.5,(Z4*1000)^0.4,(Z4*1000)^0.45)</f>
        <v>16.85284895401222</v>
      </c>
      <c r="AB4" s="47">
        <f t="shared" ref="AB4:AB67" si="1">IF(Y4&lt;3,0,(Y4-3)*10)</f>
        <v>0</v>
      </c>
      <c r="AD4" s="44">
        <v>0.67153674765864102</v>
      </c>
      <c r="AE4" s="47">
        <f>IF(Z4&gt;20,20,Z4)</f>
        <v>1.16595911239574</v>
      </c>
      <c r="AF4" s="45">
        <f t="shared" ref="AF4:AF67" si="2">IF(AE4&lt;=1.5,(AE4*1000)^0.4,(AE4*1000)^0.45)</f>
        <v>16.85284895401222</v>
      </c>
      <c r="AG4" s="47">
        <f t="shared" ref="AG4:AG67" si="3">IF(AD4&lt;3,0,(AD4-3)*10)</f>
        <v>0</v>
      </c>
      <c r="AI4" s="45">
        <f>Z4*10</f>
        <v>11.6595911239574</v>
      </c>
    </row>
    <row r="5" spans="22:35" x14ac:dyDescent="0.25">
      <c r="V5" s="44">
        <v>2.1875</v>
      </c>
      <c r="W5" s="45">
        <v>3.4927056760204001</v>
      </c>
      <c r="Y5" s="44">
        <v>1.03149871034603</v>
      </c>
      <c r="Z5" s="47">
        <v>2.9280703339053602</v>
      </c>
      <c r="AA5" s="45">
        <f t="shared" si="0"/>
        <v>36.304601748628961</v>
      </c>
      <c r="AB5" s="47">
        <f t="shared" si="1"/>
        <v>0</v>
      </c>
      <c r="AD5" s="44">
        <v>1.03149871034603</v>
      </c>
      <c r="AE5" s="47">
        <f t="shared" ref="AE5:AE68" si="4">IF(Z5&gt;20,20,Z5)</f>
        <v>2.9280703339053602</v>
      </c>
      <c r="AF5" s="45">
        <f t="shared" si="2"/>
        <v>36.304601748628961</v>
      </c>
      <c r="AG5" s="47">
        <f t="shared" si="3"/>
        <v>0</v>
      </c>
      <c r="AI5" s="45">
        <f t="shared" ref="AI5:AI68" si="5">Z5*10</f>
        <v>29.280703339053602</v>
      </c>
    </row>
    <row r="6" spans="22:35" x14ac:dyDescent="0.25">
      <c r="V6" s="44">
        <v>2.8571428571428599</v>
      </c>
      <c r="W6" s="45">
        <v>11.8836694834184</v>
      </c>
      <c r="Y6" s="44">
        <v>1.0362408293941101</v>
      </c>
      <c r="Z6" s="47">
        <v>6.4643362538764704</v>
      </c>
      <c r="AA6" s="45">
        <f t="shared" si="0"/>
        <v>51.848449374745115</v>
      </c>
      <c r="AB6" s="47">
        <f t="shared" si="1"/>
        <v>0</v>
      </c>
      <c r="AD6" s="44">
        <v>1.0362408293941101</v>
      </c>
      <c r="AE6" s="47">
        <f t="shared" si="4"/>
        <v>6.4643362538764704</v>
      </c>
      <c r="AF6" s="45">
        <f t="shared" si="2"/>
        <v>51.848449374745115</v>
      </c>
      <c r="AG6" s="47">
        <f t="shared" si="3"/>
        <v>0</v>
      </c>
      <c r="AI6" s="45">
        <f t="shared" si="5"/>
        <v>64.643362538764706</v>
      </c>
    </row>
    <row r="7" spans="22:35" x14ac:dyDescent="0.25">
      <c r="V7" s="44">
        <v>3.4375</v>
      </c>
      <c r="W7" s="45">
        <v>2.8928172831632599</v>
      </c>
      <c r="Y7" s="44">
        <v>1.43431537851746</v>
      </c>
      <c r="Z7" s="47">
        <v>3.3142143136723798</v>
      </c>
      <c r="AA7" s="45">
        <f t="shared" si="0"/>
        <v>38.38585910450886</v>
      </c>
      <c r="AB7" s="47">
        <f t="shared" si="1"/>
        <v>0</v>
      </c>
      <c r="AD7" s="44">
        <v>1.43431537851746</v>
      </c>
      <c r="AE7" s="47">
        <f t="shared" si="4"/>
        <v>3.3142143136723798</v>
      </c>
      <c r="AF7" s="45">
        <f t="shared" si="2"/>
        <v>38.38585910450886</v>
      </c>
      <c r="AG7" s="47">
        <f t="shared" si="3"/>
        <v>0</v>
      </c>
      <c r="AI7" s="45">
        <f t="shared" si="5"/>
        <v>33.142143136723796</v>
      </c>
    </row>
    <row r="8" spans="22:35" x14ac:dyDescent="0.25">
      <c r="V8" s="44">
        <v>4.28571428571429</v>
      </c>
      <c r="W8" s="45">
        <v>4.4458506058673501</v>
      </c>
      <c r="Y8" s="44">
        <v>1.62443922560415</v>
      </c>
      <c r="Z8" s="47">
        <v>11.758949808809801</v>
      </c>
      <c r="AA8" s="45">
        <f t="shared" si="0"/>
        <v>67.868123505698719</v>
      </c>
      <c r="AB8" s="47">
        <f t="shared" si="1"/>
        <v>0</v>
      </c>
      <c r="AD8" s="44">
        <v>1.62443922560415</v>
      </c>
      <c r="AE8" s="47">
        <f t="shared" si="4"/>
        <v>11.758949808809801</v>
      </c>
      <c r="AF8" s="45">
        <f t="shared" si="2"/>
        <v>67.868123505698719</v>
      </c>
      <c r="AG8" s="47">
        <f t="shared" si="3"/>
        <v>0</v>
      </c>
      <c r="AI8" s="45">
        <f t="shared" si="5"/>
        <v>117.58949808809801</v>
      </c>
    </row>
    <row r="9" spans="22:35" x14ac:dyDescent="0.25">
      <c r="V9" s="44">
        <v>5.1339285714285703</v>
      </c>
      <c r="W9" s="45">
        <v>0.92075892857141906</v>
      </c>
      <c r="Y9" s="44">
        <v>1.96964792902332</v>
      </c>
      <c r="Z9" s="47">
        <v>2.5193448348538001</v>
      </c>
      <c r="AA9" s="45">
        <f t="shared" si="0"/>
        <v>33.929653693328909</v>
      </c>
      <c r="AB9" s="47">
        <f t="shared" si="1"/>
        <v>0</v>
      </c>
      <c r="AD9" s="44">
        <v>1.96964792902332</v>
      </c>
      <c r="AE9" s="47">
        <f t="shared" si="4"/>
        <v>2.5193448348538001</v>
      </c>
      <c r="AF9" s="45">
        <f t="shared" si="2"/>
        <v>33.929653693328909</v>
      </c>
      <c r="AG9" s="47">
        <f t="shared" si="3"/>
        <v>0</v>
      </c>
      <c r="AI9" s="45">
        <f t="shared" si="5"/>
        <v>25.193448348538002</v>
      </c>
    </row>
    <row r="10" spans="22:35" x14ac:dyDescent="0.25">
      <c r="V10" s="44">
        <v>5.8035714285714297</v>
      </c>
      <c r="W10" s="45">
        <v>2.8664102359693899</v>
      </c>
      <c r="Y10" s="44">
        <v>2.50498047953048</v>
      </c>
      <c r="Z10" s="47">
        <v>1.7244753560352499</v>
      </c>
      <c r="AA10" s="45">
        <f t="shared" si="0"/>
        <v>28.608536828669777</v>
      </c>
      <c r="AB10" s="47">
        <f t="shared" si="1"/>
        <v>0</v>
      </c>
      <c r="AD10" s="44">
        <v>2.50498047953048</v>
      </c>
      <c r="AE10" s="47">
        <f t="shared" si="4"/>
        <v>1.7244753560352499</v>
      </c>
      <c r="AF10" s="45">
        <f t="shared" si="2"/>
        <v>28.608536828669777</v>
      </c>
      <c r="AG10" s="47">
        <f t="shared" si="3"/>
        <v>0</v>
      </c>
      <c r="AI10" s="45">
        <f t="shared" si="5"/>
        <v>17.2447535603525</v>
      </c>
    </row>
    <row r="11" spans="22:35" x14ac:dyDescent="0.25">
      <c r="V11" s="44">
        <v>6.6071428571428603</v>
      </c>
      <c r="W11" s="45">
        <v>17.7011918048469</v>
      </c>
      <c r="Y11" s="44">
        <v>3.0860656971664402</v>
      </c>
      <c r="Z11" s="47">
        <v>1.71469003101192</v>
      </c>
      <c r="AA11" s="45">
        <f t="shared" si="0"/>
        <v>28.535371457059011</v>
      </c>
      <c r="AB11" s="47">
        <f t="shared" si="1"/>
        <v>0.86065697166440192</v>
      </c>
      <c r="AD11" s="44">
        <v>3.0860656971664402</v>
      </c>
      <c r="AE11" s="47">
        <f t="shared" si="4"/>
        <v>1.71469003101192</v>
      </c>
      <c r="AF11" s="45">
        <f t="shared" si="2"/>
        <v>28.535371457059011</v>
      </c>
      <c r="AG11" s="47">
        <f t="shared" si="3"/>
        <v>0.86065697166440192</v>
      </c>
      <c r="AI11" s="45">
        <f t="shared" si="5"/>
        <v>17.1469003101192</v>
      </c>
    </row>
    <row r="12" spans="22:35" x14ac:dyDescent="0.25">
      <c r="V12" s="44">
        <v>7.3660714285714297</v>
      </c>
      <c r="W12" s="45">
        <v>18.278659119897998</v>
      </c>
      <c r="Y12" s="44">
        <v>3.8467367195593001</v>
      </c>
      <c r="Z12" s="47">
        <v>2.2912714900791999</v>
      </c>
      <c r="AA12" s="45">
        <f t="shared" si="0"/>
        <v>32.511308421225422</v>
      </c>
      <c r="AB12" s="47">
        <f t="shared" si="1"/>
        <v>8.4673671955930008</v>
      </c>
      <c r="AD12" s="44">
        <v>3.8467367195593001</v>
      </c>
      <c r="AE12" s="47">
        <f t="shared" si="4"/>
        <v>2.2912714900791999</v>
      </c>
      <c r="AF12" s="45">
        <f t="shared" si="2"/>
        <v>32.511308421225422</v>
      </c>
      <c r="AG12" s="47">
        <f t="shared" si="3"/>
        <v>8.4673671955930008</v>
      </c>
      <c r="AI12" s="45">
        <f t="shared" si="5"/>
        <v>22.912714900792</v>
      </c>
    </row>
    <row r="13" spans="22:35" x14ac:dyDescent="0.25">
      <c r="V13" s="44">
        <v>8.0803571428571406</v>
      </c>
      <c r="W13" s="45">
        <v>14.755062181122399</v>
      </c>
      <c r="Y13" s="44">
        <v>4.7848859382365898</v>
      </c>
      <c r="Z13" s="47">
        <v>1.8825459910275899</v>
      </c>
      <c r="AA13" s="45">
        <f t="shared" si="0"/>
        <v>29.760177537537757</v>
      </c>
      <c r="AB13" s="47">
        <f t="shared" si="1"/>
        <v>17.848859382365898</v>
      </c>
      <c r="AD13" s="44">
        <v>4.7848859382365898</v>
      </c>
      <c r="AE13" s="47">
        <f t="shared" si="4"/>
        <v>1.8825459910275899</v>
      </c>
      <c r="AF13" s="45">
        <f t="shared" si="2"/>
        <v>29.760177537537757</v>
      </c>
      <c r="AG13" s="47">
        <f t="shared" si="3"/>
        <v>17.848859382365898</v>
      </c>
      <c r="AI13" s="45">
        <f t="shared" si="5"/>
        <v>18.825459910275899</v>
      </c>
    </row>
    <row r="14" spans="22:35" x14ac:dyDescent="0.25">
      <c r="V14" s="44">
        <v>8.8839285714285694</v>
      </c>
      <c r="W14" s="45">
        <v>30.17578125</v>
      </c>
      <c r="Y14" s="44">
        <v>4.8800795873112497</v>
      </c>
      <c r="Z14" s="47">
        <v>6.2031433474844198</v>
      </c>
      <c r="AA14" s="45">
        <f t="shared" si="0"/>
        <v>50.895023332027293</v>
      </c>
      <c r="AB14" s="47">
        <f t="shared" si="1"/>
        <v>18.800795873112499</v>
      </c>
      <c r="AD14" s="44">
        <v>4.8800795873112497</v>
      </c>
      <c r="AE14" s="47">
        <f t="shared" si="4"/>
        <v>6.2031433474844198</v>
      </c>
      <c r="AF14" s="45">
        <f t="shared" si="2"/>
        <v>50.895023332027293</v>
      </c>
      <c r="AG14" s="47">
        <f t="shared" si="3"/>
        <v>18.800795873112499</v>
      </c>
      <c r="AI14" s="45">
        <f t="shared" si="5"/>
        <v>62.031433474844199</v>
      </c>
    </row>
    <row r="15" spans="22:35" x14ac:dyDescent="0.25">
      <c r="V15" s="44">
        <v>9.5982142857142794</v>
      </c>
      <c r="W15" s="45">
        <v>29.777184311224499</v>
      </c>
      <c r="Y15" s="44">
        <v>5.1451113519813996</v>
      </c>
      <c r="Z15" s="47">
        <v>3.84111643031342</v>
      </c>
      <c r="AA15" s="45">
        <f t="shared" si="0"/>
        <v>41.02096400305939</v>
      </c>
      <c r="AB15" s="47">
        <f t="shared" si="1"/>
        <v>21.451113519813994</v>
      </c>
      <c r="AD15" s="44">
        <v>5.1451113519813996</v>
      </c>
      <c r="AE15" s="47">
        <f t="shared" si="4"/>
        <v>3.84111643031342</v>
      </c>
      <c r="AF15" s="45">
        <f t="shared" si="2"/>
        <v>41.02096400305939</v>
      </c>
      <c r="AG15" s="47">
        <f t="shared" si="3"/>
        <v>21.451113519813994</v>
      </c>
      <c r="AI15" s="45">
        <f t="shared" si="5"/>
        <v>38.4111643031342</v>
      </c>
    </row>
    <row r="16" spans="22:35" x14ac:dyDescent="0.25">
      <c r="V16" s="44">
        <v>11.1160714285714</v>
      </c>
      <c r="W16" s="45">
        <v>9.64305644132655</v>
      </c>
      <c r="Y16" s="44">
        <v>5.5526701392035198</v>
      </c>
      <c r="Z16" s="47">
        <v>7.7635263300514596</v>
      </c>
      <c r="AA16" s="45">
        <f t="shared" si="0"/>
        <v>56.302355366777725</v>
      </c>
      <c r="AB16" s="47">
        <f t="shared" si="1"/>
        <v>25.5267013920352</v>
      </c>
      <c r="AD16" s="44">
        <v>5.5526701392035198</v>
      </c>
      <c r="AE16" s="47">
        <f t="shared" si="4"/>
        <v>7.7635263300514596</v>
      </c>
      <c r="AF16" s="45">
        <f t="shared" si="2"/>
        <v>56.302355366777725</v>
      </c>
      <c r="AG16" s="47">
        <f t="shared" si="3"/>
        <v>25.5267013920352</v>
      </c>
      <c r="AI16" s="45">
        <f t="shared" si="5"/>
        <v>77.635263300514595</v>
      </c>
    </row>
    <row r="17" spans="22:35" x14ac:dyDescent="0.25">
      <c r="V17" s="44">
        <v>12.5446428571429</v>
      </c>
      <c r="W17" s="45">
        <v>19.588050063775501</v>
      </c>
      <c r="Y17" s="44">
        <v>5.91921837834622</v>
      </c>
      <c r="Z17" s="47">
        <v>14.4371179959654</v>
      </c>
      <c r="AA17" s="45">
        <f t="shared" si="0"/>
        <v>74.433120700981902</v>
      </c>
      <c r="AB17" s="47">
        <f t="shared" si="1"/>
        <v>29.192183783462198</v>
      </c>
      <c r="AD17" s="44">
        <v>5.91921837834622</v>
      </c>
      <c r="AE17" s="47">
        <f t="shared" si="4"/>
        <v>14.4371179959654</v>
      </c>
      <c r="AF17" s="45">
        <f t="shared" si="2"/>
        <v>74.433120700981902</v>
      </c>
      <c r="AG17" s="47">
        <f t="shared" si="3"/>
        <v>29.192183783462198</v>
      </c>
      <c r="AI17" s="45">
        <f t="shared" si="5"/>
        <v>144.371179959654</v>
      </c>
    </row>
    <row r="18" spans="22:35" x14ac:dyDescent="0.25">
      <c r="V18" s="44">
        <v>14.151785714285699</v>
      </c>
      <c r="W18" s="45">
        <v>27.773238201530599</v>
      </c>
      <c r="Y18" s="44">
        <v>6.1590466584375001</v>
      </c>
      <c r="Z18" s="47">
        <v>26.613825911540701</v>
      </c>
      <c r="AA18" s="45">
        <f t="shared" si="0"/>
        <v>98.016296815479649</v>
      </c>
      <c r="AB18" s="47">
        <f t="shared" si="1"/>
        <v>31.590466584375001</v>
      </c>
      <c r="AD18" s="44">
        <v>6.1590466584375001</v>
      </c>
      <c r="AE18" s="47">
        <f t="shared" si="4"/>
        <v>20</v>
      </c>
      <c r="AF18" s="45">
        <f t="shared" si="2"/>
        <v>86.191313285479495</v>
      </c>
      <c r="AG18" s="47">
        <f t="shared" si="3"/>
        <v>31.590466584375001</v>
      </c>
      <c r="AI18" s="45">
        <f t="shared" si="5"/>
        <v>266.13825911540698</v>
      </c>
    </row>
    <row r="19" spans="22:35" x14ac:dyDescent="0.25">
      <c r="V19" s="44">
        <v>15.8035714285714</v>
      </c>
      <c r="W19" s="45">
        <v>30.293865593112201</v>
      </c>
      <c r="Y19" s="44">
        <v>6.3920252110121396</v>
      </c>
      <c r="Z19" s="47">
        <v>33.682594164935402</v>
      </c>
      <c r="AA19" s="45">
        <f t="shared" si="0"/>
        <v>108.97640819013525</v>
      </c>
      <c r="AB19" s="47">
        <f t="shared" si="1"/>
        <v>33.920252110121396</v>
      </c>
      <c r="AD19" s="44">
        <v>6.3920252110121396</v>
      </c>
      <c r="AE19" s="47">
        <f t="shared" si="4"/>
        <v>20</v>
      </c>
      <c r="AF19" s="45">
        <f t="shared" si="2"/>
        <v>86.191313285479495</v>
      </c>
      <c r="AG19" s="47">
        <f t="shared" si="3"/>
        <v>33.920252110121396</v>
      </c>
      <c r="AI19" s="45">
        <f t="shared" si="5"/>
        <v>336.82594164935404</v>
      </c>
    </row>
    <row r="20" spans="22:35" x14ac:dyDescent="0.25">
      <c r="V20" s="44">
        <v>17.321428571428601</v>
      </c>
      <c r="W20" s="45">
        <v>25.198800223214299</v>
      </c>
      <c r="Y20" s="44">
        <v>6.6675950180146897</v>
      </c>
      <c r="Z20" s="47">
        <v>39.178935958811302</v>
      </c>
      <c r="AA20" s="45">
        <f t="shared" si="0"/>
        <v>116.64703030928348</v>
      </c>
      <c r="AB20" s="47">
        <f t="shared" si="1"/>
        <v>36.675950180146899</v>
      </c>
      <c r="AD20" s="44">
        <v>6.6675950180146897</v>
      </c>
      <c r="AE20" s="47">
        <f t="shared" si="4"/>
        <v>20</v>
      </c>
      <c r="AF20" s="45">
        <f t="shared" si="2"/>
        <v>86.191313285479495</v>
      </c>
      <c r="AG20" s="47">
        <f t="shared" si="3"/>
        <v>36.675950180146899</v>
      </c>
      <c r="AI20" s="45">
        <f t="shared" si="5"/>
        <v>391.78935958811303</v>
      </c>
    </row>
    <row r="21" spans="22:35" x14ac:dyDescent="0.25">
      <c r="V21" s="44">
        <v>18.7053571428571</v>
      </c>
      <c r="W21" s="45">
        <v>37.488042091836697</v>
      </c>
      <c r="Y21" s="44">
        <v>7.1029918004003996</v>
      </c>
      <c r="Z21" s="47">
        <v>30.527203203564799</v>
      </c>
      <c r="AA21" s="45">
        <f t="shared" si="0"/>
        <v>104.25794439756432</v>
      </c>
      <c r="AB21" s="47">
        <f t="shared" si="1"/>
        <v>41.029918004003996</v>
      </c>
      <c r="AD21" s="44">
        <v>7.1029918004003996</v>
      </c>
      <c r="AE21" s="47">
        <f t="shared" si="4"/>
        <v>20</v>
      </c>
      <c r="AF21" s="45">
        <f t="shared" si="2"/>
        <v>86.191313285479495</v>
      </c>
      <c r="AG21" s="47">
        <f t="shared" si="3"/>
        <v>41.029918004003996</v>
      </c>
      <c r="AI21" s="45">
        <f t="shared" si="5"/>
        <v>305.27203203564801</v>
      </c>
    </row>
    <row r="22" spans="22:35" x14ac:dyDescent="0.25">
      <c r="V22" s="44">
        <v>20.089285714285701</v>
      </c>
      <c r="W22" s="45">
        <v>37.667908960459201</v>
      </c>
      <c r="Y22" s="44">
        <v>7.4650613715524496</v>
      </c>
      <c r="Z22" s="47">
        <v>33.860988167283899</v>
      </c>
      <c r="AA22" s="45">
        <f t="shared" si="0"/>
        <v>109.23575949723576</v>
      </c>
      <c r="AB22" s="47">
        <f t="shared" si="1"/>
        <v>44.6506137155245</v>
      </c>
      <c r="AD22" s="44">
        <v>7.4650613715524496</v>
      </c>
      <c r="AE22" s="47">
        <f t="shared" si="4"/>
        <v>20</v>
      </c>
      <c r="AF22" s="45">
        <f t="shared" si="2"/>
        <v>86.191313285479495</v>
      </c>
      <c r="AG22" s="47">
        <f t="shared" si="3"/>
        <v>44.6506137155245</v>
      </c>
      <c r="AI22" s="45">
        <f t="shared" si="5"/>
        <v>338.60988167283898</v>
      </c>
    </row>
    <row r="23" spans="22:35" x14ac:dyDescent="0.25">
      <c r="V23" s="44">
        <v>21.696428571428601</v>
      </c>
      <c r="W23" s="45">
        <v>24.368722098214299</v>
      </c>
      <c r="Y23" s="44">
        <v>7.7758458033514097</v>
      </c>
      <c r="Z23" s="47">
        <v>32.284045403908102</v>
      </c>
      <c r="AA23" s="45">
        <f t="shared" si="0"/>
        <v>106.91646157370268</v>
      </c>
      <c r="AB23" s="47">
        <f t="shared" si="1"/>
        <v>47.758458033514096</v>
      </c>
      <c r="AD23" s="44">
        <v>7.7758458033514097</v>
      </c>
      <c r="AE23" s="47">
        <f t="shared" si="4"/>
        <v>20</v>
      </c>
      <c r="AF23" s="45">
        <f t="shared" si="2"/>
        <v>86.191313285479495</v>
      </c>
      <c r="AG23" s="47">
        <f t="shared" si="3"/>
        <v>47.758458033514096</v>
      </c>
      <c r="AI23" s="45">
        <f t="shared" si="5"/>
        <v>322.84045403908101</v>
      </c>
    </row>
    <row r="24" spans="22:35" x14ac:dyDescent="0.25">
      <c r="V24" s="44">
        <v>23.1696428571429</v>
      </c>
      <c r="W24" s="45">
        <v>30.6022799744898</v>
      </c>
      <c r="Y24" s="44">
        <v>8.35060819558689</v>
      </c>
      <c r="Z24" s="47">
        <v>27.559238852256598</v>
      </c>
      <c r="AA24" s="45">
        <f t="shared" si="0"/>
        <v>99.568106565670476</v>
      </c>
      <c r="AB24" s="47">
        <f t="shared" si="1"/>
        <v>53.5060819558689</v>
      </c>
      <c r="AD24" s="44">
        <v>8.35060819558689</v>
      </c>
      <c r="AE24" s="47">
        <f t="shared" si="4"/>
        <v>20</v>
      </c>
      <c r="AF24" s="45">
        <f t="shared" si="2"/>
        <v>86.191313285479495</v>
      </c>
      <c r="AG24" s="47">
        <f t="shared" si="3"/>
        <v>53.5060819558689</v>
      </c>
      <c r="AI24" s="45">
        <f t="shared" si="5"/>
        <v>275.59238852256601</v>
      </c>
    </row>
    <row r="25" spans="22:35" x14ac:dyDescent="0.25">
      <c r="V25" s="44">
        <v>24.821428571428601</v>
      </c>
      <c r="W25" s="45">
        <v>19.255719866071399</v>
      </c>
      <c r="Y25" s="44">
        <v>8.1615381527312305</v>
      </c>
      <c r="Z25" s="47">
        <v>19.9003402282239</v>
      </c>
      <c r="AA25" s="45">
        <f t="shared" si="0"/>
        <v>85.997777109710526</v>
      </c>
      <c r="AB25" s="47">
        <f t="shared" si="1"/>
        <v>51.615381527312309</v>
      </c>
      <c r="AD25" s="44">
        <v>8.1615381527312305</v>
      </c>
      <c r="AE25" s="47">
        <f t="shared" si="4"/>
        <v>19.9003402282239</v>
      </c>
      <c r="AF25" s="45">
        <f t="shared" si="2"/>
        <v>85.997777109710526</v>
      </c>
      <c r="AG25" s="47">
        <f t="shared" si="3"/>
        <v>51.615381527312309</v>
      </c>
      <c r="AI25" s="45">
        <f t="shared" si="5"/>
        <v>199.00340228223899</v>
      </c>
    </row>
    <row r="26" spans="22:35" x14ac:dyDescent="0.25">
      <c r="V26" s="44">
        <v>26.2946428571429</v>
      </c>
      <c r="W26" s="45">
        <v>33.6924027423469</v>
      </c>
      <c r="Y26" s="44">
        <v>8.8478281596567907</v>
      </c>
      <c r="Z26" s="47">
        <v>31.6766025351519</v>
      </c>
      <c r="AA26" s="45">
        <f t="shared" si="0"/>
        <v>106.00646879690871</v>
      </c>
      <c r="AB26" s="47">
        <f t="shared" si="1"/>
        <v>58.478281596567911</v>
      </c>
      <c r="AD26" s="44">
        <v>8.8478281596567907</v>
      </c>
      <c r="AE26" s="47">
        <f t="shared" si="4"/>
        <v>20</v>
      </c>
      <c r="AF26" s="45">
        <f t="shared" si="2"/>
        <v>86.191313285479495</v>
      </c>
      <c r="AG26" s="47">
        <f t="shared" si="3"/>
        <v>58.478281596567911</v>
      </c>
      <c r="AI26" s="45">
        <f t="shared" si="5"/>
        <v>316.76602535151903</v>
      </c>
    </row>
    <row r="27" spans="22:35" x14ac:dyDescent="0.25">
      <c r="V27" s="44">
        <v>27.8571428571429</v>
      </c>
      <c r="W27" s="45">
        <v>33.870276626275498</v>
      </c>
      <c r="Y27" s="44">
        <v>9.3360907877453805</v>
      </c>
      <c r="Z27" s="47">
        <v>29.114352813657302</v>
      </c>
      <c r="AA27" s="45">
        <f t="shared" si="0"/>
        <v>102.05827257716092</v>
      </c>
      <c r="AB27" s="47">
        <f t="shared" si="1"/>
        <v>63.360907877453805</v>
      </c>
      <c r="AD27" s="44">
        <v>9.3360907877453805</v>
      </c>
      <c r="AE27" s="47">
        <f t="shared" si="4"/>
        <v>20</v>
      </c>
      <c r="AF27" s="45">
        <f t="shared" si="2"/>
        <v>86.191313285479495</v>
      </c>
      <c r="AG27" s="47">
        <f t="shared" si="3"/>
        <v>63.360907877453805</v>
      </c>
      <c r="AI27" s="45">
        <f t="shared" si="5"/>
        <v>291.14352813657302</v>
      </c>
    </row>
    <row r="28" spans="22:35" x14ac:dyDescent="0.25">
      <c r="V28" s="44">
        <v>29.285714285714299</v>
      </c>
      <c r="W28" s="45">
        <v>51.041832748724502</v>
      </c>
      <c r="Y28" s="44">
        <v>9.6352833729757101</v>
      </c>
      <c r="Z28" s="47">
        <v>18.893204468129898</v>
      </c>
      <c r="AA28" s="45">
        <f t="shared" si="0"/>
        <v>84.011266344564447</v>
      </c>
      <c r="AB28" s="47">
        <f t="shared" si="1"/>
        <v>66.352833729757094</v>
      </c>
      <c r="AD28" s="44">
        <v>9.6352833729757101</v>
      </c>
      <c r="AE28" s="47">
        <f t="shared" si="4"/>
        <v>18.893204468129898</v>
      </c>
      <c r="AF28" s="45">
        <f t="shared" si="2"/>
        <v>84.011266344564447</v>
      </c>
      <c r="AG28" s="47">
        <f t="shared" si="3"/>
        <v>66.352833729757094</v>
      </c>
      <c r="AI28" s="45">
        <f t="shared" si="5"/>
        <v>188.93204468129898</v>
      </c>
    </row>
    <row r="29" spans="22:35" x14ac:dyDescent="0.25">
      <c r="V29" s="44">
        <v>30.9375</v>
      </c>
      <c r="W29" s="45">
        <v>10.398397640306101</v>
      </c>
      <c r="Y29" s="44">
        <v>10.2205838075449</v>
      </c>
      <c r="Z29" s="47">
        <v>22.026766627525401</v>
      </c>
      <c r="AA29" s="45">
        <f t="shared" si="0"/>
        <v>90.017684543996992</v>
      </c>
      <c r="AB29" s="47">
        <f t="shared" si="1"/>
        <v>72.205838075448995</v>
      </c>
      <c r="AD29" s="44">
        <v>10.2205838075449</v>
      </c>
      <c r="AE29" s="47">
        <f t="shared" si="4"/>
        <v>20</v>
      </c>
      <c r="AF29" s="45">
        <f t="shared" si="2"/>
        <v>86.191313285479495</v>
      </c>
      <c r="AG29" s="47">
        <f t="shared" si="3"/>
        <v>72.205838075448995</v>
      </c>
      <c r="AI29" s="45">
        <f t="shared" si="5"/>
        <v>220.26766627525402</v>
      </c>
    </row>
    <row r="30" spans="22:35" x14ac:dyDescent="0.25">
      <c r="V30" s="44">
        <v>32.276785714285701</v>
      </c>
      <c r="W30" s="45">
        <v>34.992825255101998</v>
      </c>
      <c r="Y30" s="44">
        <v>10.4711257640082</v>
      </c>
      <c r="Z30" s="47">
        <v>8.8594827326648993</v>
      </c>
      <c r="AA30" s="45">
        <f t="shared" si="0"/>
        <v>59.749429748605721</v>
      </c>
      <c r="AB30" s="47">
        <f t="shared" si="1"/>
        <v>74.711257640081996</v>
      </c>
      <c r="AD30" s="44">
        <v>10.4711257640082</v>
      </c>
      <c r="AE30" s="47">
        <f t="shared" si="4"/>
        <v>8.8594827326648993</v>
      </c>
      <c r="AF30" s="45">
        <f t="shared" si="2"/>
        <v>59.749429748605721</v>
      </c>
      <c r="AG30" s="47">
        <f t="shared" si="3"/>
        <v>74.711257640081996</v>
      </c>
      <c r="AI30" s="45">
        <f t="shared" si="5"/>
        <v>88.594827326648996</v>
      </c>
    </row>
    <row r="31" spans="22:35" x14ac:dyDescent="0.25">
      <c r="V31" s="44">
        <v>33.928571428571402</v>
      </c>
      <c r="W31" s="45">
        <v>94.740015146683604</v>
      </c>
      <c r="Y31" s="44">
        <v>10.8360932968024</v>
      </c>
      <c r="Z31" s="47">
        <v>14.3543190919218</v>
      </c>
      <c r="AA31" s="45">
        <f t="shared" si="0"/>
        <v>74.240718838576029</v>
      </c>
      <c r="AB31" s="47">
        <f t="shared" si="1"/>
        <v>78.360932968024002</v>
      </c>
      <c r="AD31" s="44">
        <v>10.8360932968024</v>
      </c>
      <c r="AE31" s="47">
        <f t="shared" si="4"/>
        <v>14.3543190919218</v>
      </c>
      <c r="AF31" s="45">
        <f t="shared" si="2"/>
        <v>74.240718838576029</v>
      </c>
      <c r="AG31" s="47">
        <f t="shared" si="3"/>
        <v>78.360932968024002</v>
      </c>
      <c r="AI31" s="45">
        <f t="shared" si="5"/>
        <v>143.54319091921801</v>
      </c>
    </row>
    <row r="32" spans="22:35" x14ac:dyDescent="0.25">
      <c r="Y32" s="44">
        <v>11.016732905790301</v>
      </c>
      <c r="Z32" s="47">
        <v>15.7265227471171</v>
      </c>
      <c r="AA32" s="45">
        <f t="shared" si="0"/>
        <v>77.354345939492674</v>
      </c>
      <c r="AB32" s="47">
        <f t="shared" si="1"/>
        <v>80.167329057903004</v>
      </c>
      <c r="AD32" s="44">
        <v>11.016732905790301</v>
      </c>
      <c r="AE32" s="47">
        <f t="shared" si="4"/>
        <v>15.7265227471171</v>
      </c>
      <c r="AF32" s="45">
        <f t="shared" si="2"/>
        <v>77.354345939492674</v>
      </c>
      <c r="AG32" s="47">
        <f t="shared" si="3"/>
        <v>80.167329057903004</v>
      </c>
      <c r="AI32" s="45">
        <f t="shared" si="5"/>
        <v>157.26522747117099</v>
      </c>
    </row>
    <row r="33" spans="25:35" x14ac:dyDescent="0.25">
      <c r="Y33" s="44">
        <v>11.5799034514597</v>
      </c>
      <c r="Z33" s="47">
        <v>2.3575106133140502</v>
      </c>
      <c r="AA33" s="45">
        <f t="shared" si="0"/>
        <v>32.930941350657903</v>
      </c>
      <c r="AB33" s="47">
        <f t="shared" si="1"/>
        <v>85.799034514596997</v>
      </c>
      <c r="AD33" s="44">
        <v>11.5799034514597</v>
      </c>
      <c r="AE33" s="47">
        <f t="shared" si="4"/>
        <v>2.3575106133140502</v>
      </c>
      <c r="AF33" s="45">
        <f t="shared" si="2"/>
        <v>32.930941350657903</v>
      </c>
      <c r="AG33" s="47">
        <f t="shared" si="3"/>
        <v>85.799034514596997</v>
      </c>
      <c r="AI33" s="45">
        <f t="shared" si="5"/>
        <v>23.575106133140501</v>
      </c>
    </row>
    <row r="34" spans="25:35" x14ac:dyDescent="0.25">
      <c r="Y34" s="44">
        <v>11.9482958480123</v>
      </c>
      <c r="Z34" s="47">
        <v>10.4063168036612</v>
      </c>
      <c r="AA34" s="45">
        <f t="shared" si="0"/>
        <v>64.236766171220154</v>
      </c>
      <c r="AB34" s="47">
        <f t="shared" si="1"/>
        <v>89.482958480123003</v>
      </c>
      <c r="AD34" s="44">
        <v>11.9482958480123</v>
      </c>
      <c r="AE34" s="47">
        <f t="shared" si="4"/>
        <v>10.4063168036612</v>
      </c>
      <c r="AF34" s="45">
        <f t="shared" si="2"/>
        <v>64.236766171220154</v>
      </c>
      <c r="AG34" s="47">
        <f t="shared" si="3"/>
        <v>89.482958480123003</v>
      </c>
      <c r="AI34" s="45">
        <f t="shared" si="5"/>
        <v>104.063168036612</v>
      </c>
    </row>
    <row r="35" spans="25:35" x14ac:dyDescent="0.25">
      <c r="Y35" s="44">
        <v>12.0432260460256</v>
      </c>
      <c r="Z35" s="47">
        <v>14.5304549423418</v>
      </c>
      <c r="AA35" s="45">
        <f t="shared" si="0"/>
        <v>74.649283811128953</v>
      </c>
      <c r="AB35" s="47">
        <f t="shared" si="1"/>
        <v>90.432260460256003</v>
      </c>
      <c r="AD35" s="44">
        <v>12.0432260460256</v>
      </c>
      <c r="AE35" s="47">
        <f t="shared" si="4"/>
        <v>14.5304549423418</v>
      </c>
      <c r="AF35" s="45">
        <f t="shared" si="2"/>
        <v>74.649283811128953</v>
      </c>
      <c r="AG35" s="47">
        <f t="shared" si="3"/>
        <v>90.432260460256003</v>
      </c>
      <c r="AI35" s="45">
        <f t="shared" si="5"/>
        <v>145.304549423418</v>
      </c>
    </row>
    <row r="36" spans="25:35" x14ac:dyDescent="0.25">
      <c r="Y36" s="44">
        <v>12.538601852689601</v>
      </c>
      <c r="Z36" s="47">
        <v>17.2726041008039</v>
      </c>
      <c r="AA36" s="45">
        <f t="shared" ref="AA36:AA67" si="6">IF(Z36&lt;=1.5,(Z36*1000)^0.4,(Z36*1000)^0.45)</f>
        <v>80.68838415296139</v>
      </c>
      <c r="AB36" s="47">
        <f t="shared" si="1"/>
        <v>95.386018526896009</v>
      </c>
      <c r="AD36" s="44">
        <v>12.538601852689601</v>
      </c>
      <c r="AE36" s="47">
        <f t="shared" si="4"/>
        <v>17.2726041008039</v>
      </c>
      <c r="AF36" s="45">
        <f t="shared" si="2"/>
        <v>80.68838415296139</v>
      </c>
      <c r="AG36" s="47">
        <f t="shared" si="3"/>
        <v>95.386018526896009</v>
      </c>
      <c r="AI36" s="45">
        <f t="shared" si="5"/>
        <v>172.726041008039</v>
      </c>
    </row>
    <row r="37" spans="25:35" x14ac:dyDescent="0.25">
      <c r="Y37" s="44">
        <v>13.1210043256166</v>
      </c>
      <c r="Z37" s="47">
        <v>18.245114864661399</v>
      </c>
      <c r="AA37" s="45">
        <f t="shared" si="6"/>
        <v>82.701992102311053</v>
      </c>
      <c r="AB37" s="47">
        <f t="shared" si="1"/>
        <v>101.21004325616599</v>
      </c>
      <c r="AD37" s="44">
        <v>13.1210043256166</v>
      </c>
      <c r="AE37" s="47">
        <f t="shared" si="4"/>
        <v>18.245114864661399</v>
      </c>
      <c r="AF37" s="45">
        <f t="shared" si="2"/>
        <v>82.701992102311053</v>
      </c>
      <c r="AG37" s="47">
        <f t="shared" si="3"/>
        <v>101.21004325616599</v>
      </c>
      <c r="AI37" s="45">
        <f t="shared" si="5"/>
        <v>182.451148646614</v>
      </c>
    </row>
    <row r="38" spans="25:35" x14ac:dyDescent="0.25">
      <c r="Y38" s="44">
        <v>13.658971386707201</v>
      </c>
      <c r="Z38" s="47">
        <v>19.4148375636046</v>
      </c>
      <c r="AA38" s="45">
        <f t="shared" si="6"/>
        <v>85.047233808489779</v>
      </c>
      <c r="AB38" s="47">
        <f t="shared" si="1"/>
        <v>106.58971386707201</v>
      </c>
      <c r="AD38" s="44">
        <v>13.658971386707201</v>
      </c>
      <c r="AE38" s="47">
        <f t="shared" si="4"/>
        <v>19.4148375636046</v>
      </c>
      <c r="AF38" s="45">
        <f t="shared" si="2"/>
        <v>85.047233808489779</v>
      </c>
      <c r="AG38" s="47">
        <f t="shared" si="3"/>
        <v>106.58971386707201</v>
      </c>
      <c r="AI38" s="45">
        <f t="shared" si="5"/>
        <v>194.14837563604601</v>
      </c>
    </row>
    <row r="39" spans="25:35" x14ac:dyDescent="0.25">
      <c r="Y39" s="44">
        <v>13.8908961350482</v>
      </c>
      <c r="Z39" s="47">
        <v>25.697768945894701</v>
      </c>
      <c r="AA39" s="45">
        <f t="shared" si="6"/>
        <v>96.483475472215133</v>
      </c>
      <c r="AB39" s="47">
        <f t="shared" si="1"/>
        <v>108.908961350482</v>
      </c>
      <c r="AD39" s="44">
        <v>13.8908961350482</v>
      </c>
      <c r="AE39" s="47">
        <f t="shared" si="4"/>
        <v>20</v>
      </c>
      <c r="AF39" s="45">
        <f t="shared" si="2"/>
        <v>86.191313285479495</v>
      </c>
      <c r="AG39" s="47">
        <f t="shared" si="3"/>
        <v>108.908961350482</v>
      </c>
      <c r="AI39" s="45">
        <f t="shared" si="5"/>
        <v>256.977689458947</v>
      </c>
    </row>
    <row r="40" spans="25:35" x14ac:dyDescent="0.25">
      <c r="Y40" s="44">
        <v>14.478040727024601</v>
      </c>
      <c r="Z40" s="47">
        <v>30.206545629723301</v>
      </c>
      <c r="AA40" s="45">
        <f t="shared" si="6"/>
        <v>103.76370690824412</v>
      </c>
      <c r="AB40" s="47">
        <f t="shared" si="1"/>
        <v>114.780407270246</v>
      </c>
      <c r="AD40" s="44">
        <v>14.478040727024601</v>
      </c>
      <c r="AE40" s="47">
        <f t="shared" si="4"/>
        <v>20</v>
      </c>
      <c r="AF40" s="45">
        <f t="shared" si="2"/>
        <v>86.191313285479495</v>
      </c>
      <c r="AG40" s="47">
        <f t="shared" si="3"/>
        <v>114.780407270246</v>
      </c>
      <c r="AI40" s="45">
        <f t="shared" si="5"/>
        <v>302.06545629723303</v>
      </c>
    </row>
    <row r="41" spans="25:35" x14ac:dyDescent="0.25">
      <c r="Y41" s="44">
        <v>15.1866362568882</v>
      </c>
      <c r="Z41" s="47">
        <v>25.283021708367201</v>
      </c>
      <c r="AA41" s="45">
        <f t="shared" si="6"/>
        <v>95.779604612347413</v>
      </c>
      <c r="AB41" s="47">
        <f t="shared" si="1"/>
        <v>121.866362568882</v>
      </c>
      <c r="AD41" s="44">
        <v>15.1866362568882</v>
      </c>
      <c r="AE41" s="47">
        <f t="shared" si="4"/>
        <v>20</v>
      </c>
      <c r="AF41" s="45">
        <f t="shared" si="2"/>
        <v>86.191313285479495</v>
      </c>
      <c r="AG41" s="47">
        <f t="shared" si="3"/>
        <v>121.866362568882</v>
      </c>
      <c r="AI41" s="45">
        <f t="shared" si="5"/>
        <v>252.83021708367201</v>
      </c>
    </row>
    <row r="42" spans="25:35" x14ac:dyDescent="0.25">
      <c r="Y42" s="44">
        <v>15.862915123597499</v>
      </c>
      <c r="Z42" s="47">
        <v>29.593833739800701</v>
      </c>
      <c r="AA42" s="45">
        <f t="shared" si="6"/>
        <v>102.81122961490679</v>
      </c>
      <c r="AB42" s="47">
        <f t="shared" si="1"/>
        <v>128.629151235975</v>
      </c>
      <c r="AD42" s="44">
        <v>15.862915123597499</v>
      </c>
      <c r="AE42" s="47">
        <f t="shared" si="4"/>
        <v>20</v>
      </c>
      <c r="AF42" s="45">
        <f t="shared" si="2"/>
        <v>86.191313285479495</v>
      </c>
      <c r="AG42" s="47">
        <f t="shared" si="3"/>
        <v>128.629151235975</v>
      </c>
      <c r="AI42" s="45">
        <f t="shared" si="5"/>
        <v>295.93833739800698</v>
      </c>
    </row>
    <row r="43" spans="25:35" x14ac:dyDescent="0.25">
      <c r="Y43" s="44">
        <v>16.306478888789599</v>
      </c>
      <c r="Z43" s="47">
        <v>27.032336735615502</v>
      </c>
      <c r="AA43" s="45">
        <f t="shared" si="6"/>
        <v>98.706923250263884</v>
      </c>
      <c r="AB43" s="47">
        <f t="shared" si="1"/>
        <v>133.06478888789599</v>
      </c>
      <c r="AD43" s="44">
        <v>16.306478888789599</v>
      </c>
      <c r="AE43" s="47">
        <f t="shared" si="4"/>
        <v>20</v>
      </c>
      <c r="AF43" s="45">
        <f t="shared" si="2"/>
        <v>86.191313285479495</v>
      </c>
      <c r="AG43" s="47">
        <f t="shared" si="3"/>
        <v>133.06478888789599</v>
      </c>
      <c r="AI43" s="45">
        <f t="shared" si="5"/>
        <v>270.32336735615502</v>
      </c>
    </row>
    <row r="44" spans="25:35" x14ac:dyDescent="0.25">
      <c r="Y44" s="44">
        <v>17.009366312388</v>
      </c>
      <c r="Z44" s="47">
        <v>51.1855297624424</v>
      </c>
      <c r="AA44" s="45">
        <f t="shared" si="6"/>
        <v>131.5576905955061</v>
      </c>
      <c r="AB44" s="47">
        <f t="shared" si="1"/>
        <v>140.09366312387999</v>
      </c>
      <c r="AD44" s="44">
        <v>17.009366312388</v>
      </c>
      <c r="AE44" s="47">
        <f t="shared" si="4"/>
        <v>20</v>
      </c>
      <c r="AF44" s="45">
        <f t="shared" si="2"/>
        <v>86.191313285479495</v>
      </c>
      <c r="AG44" s="47">
        <f t="shared" si="3"/>
        <v>140.09366312387999</v>
      </c>
      <c r="AI44" s="45">
        <f t="shared" si="5"/>
        <v>511.855297624424</v>
      </c>
    </row>
    <row r="45" spans="25:35" x14ac:dyDescent="0.25">
      <c r="Y45" s="44">
        <v>17.211257640081602</v>
      </c>
      <c r="Z45" s="47">
        <v>35.072110318248903</v>
      </c>
      <c r="AA45" s="45">
        <f t="shared" si="6"/>
        <v>110.9769677575413</v>
      </c>
      <c r="AB45" s="47">
        <f t="shared" si="1"/>
        <v>142.11257640081601</v>
      </c>
      <c r="AD45" s="44">
        <v>17.211257640081602</v>
      </c>
      <c r="AE45" s="47">
        <f t="shared" si="4"/>
        <v>20</v>
      </c>
      <c r="AF45" s="45">
        <f t="shared" si="2"/>
        <v>86.191313285479495</v>
      </c>
      <c r="AG45" s="47">
        <f t="shared" si="3"/>
        <v>142.11257640081601</v>
      </c>
      <c r="AI45" s="45">
        <f t="shared" si="5"/>
        <v>350.72110318248906</v>
      </c>
    </row>
    <row r="46" spans="25:35" x14ac:dyDescent="0.25">
      <c r="Y46" s="44">
        <v>17.805515410633401</v>
      </c>
      <c r="Z46" s="47">
        <v>44.885285882034196</v>
      </c>
      <c r="AA46" s="45">
        <f t="shared" si="6"/>
        <v>124.00717044737333</v>
      </c>
      <c r="AB46" s="47">
        <f t="shared" si="1"/>
        <v>148.05515410633402</v>
      </c>
      <c r="AD46" s="44">
        <v>17.805515410633401</v>
      </c>
      <c r="AE46" s="47">
        <f t="shared" si="4"/>
        <v>20</v>
      </c>
      <c r="AF46" s="45">
        <f t="shared" si="2"/>
        <v>86.191313285479495</v>
      </c>
      <c r="AG46" s="47">
        <f t="shared" si="3"/>
        <v>148.05515410633402</v>
      </c>
      <c r="AI46" s="45">
        <f t="shared" si="5"/>
        <v>448.85285882034196</v>
      </c>
    </row>
    <row r="47" spans="25:35" x14ac:dyDescent="0.25">
      <c r="Y47" s="44">
        <v>18.371847369001198</v>
      </c>
      <c r="Z47" s="47">
        <v>33.873784361545198</v>
      </c>
      <c r="AA47" s="45">
        <f t="shared" si="6"/>
        <v>109.25433383830593</v>
      </c>
      <c r="AB47" s="47">
        <f t="shared" si="1"/>
        <v>153.71847369001199</v>
      </c>
      <c r="AD47" s="44">
        <v>18.371847369001198</v>
      </c>
      <c r="AE47" s="47">
        <f t="shared" si="4"/>
        <v>20</v>
      </c>
      <c r="AF47" s="45">
        <f t="shared" si="2"/>
        <v>86.191313285479495</v>
      </c>
      <c r="AG47" s="47">
        <f t="shared" si="3"/>
        <v>153.71847369001199</v>
      </c>
      <c r="AI47" s="45">
        <f t="shared" si="5"/>
        <v>338.73784361545199</v>
      </c>
    </row>
    <row r="48" spans="25:35" x14ac:dyDescent="0.25">
      <c r="Y48" s="44">
        <v>18.7005464727679</v>
      </c>
      <c r="Z48" s="47">
        <v>45.656068406949103</v>
      </c>
      <c r="AA48" s="45">
        <f t="shared" si="6"/>
        <v>124.96095327925596</v>
      </c>
      <c r="AB48" s="47">
        <f t="shared" si="1"/>
        <v>157.005464727679</v>
      </c>
      <c r="AD48" s="44">
        <v>18.7005464727679</v>
      </c>
      <c r="AE48" s="47">
        <f t="shared" si="4"/>
        <v>20</v>
      </c>
      <c r="AF48" s="45">
        <f t="shared" si="2"/>
        <v>86.191313285479495</v>
      </c>
      <c r="AG48" s="47">
        <f t="shared" si="3"/>
        <v>157.005464727679</v>
      </c>
      <c r="AI48" s="45">
        <f t="shared" si="5"/>
        <v>456.560684069491</v>
      </c>
    </row>
    <row r="49" spans="25:35" x14ac:dyDescent="0.25">
      <c r="Y49" s="44">
        <v>19.183803530747099</v>
      </c>
      <c r="Z49" s="47">
        <v>39.361093547707199</v>
      </c>
      <c r="AA49" s="45">
        <f t="shared" si="6"/>
        <v>116.89077015361715</v>
      </c>
      <c r="AB49" s="47">
        <f t="shared" si="1"/>
        <v>161.83803530747099</v>
      </c>
      <c r="AD49" s="44">
        <v>19.183803530747099</v>
      </c>
      <c r="AE49" s="47">
        <f t="shared" si="4"/>
        <v>20</v>
      </c>
      <c r="AF49" s="45">
        <f t="shared" si="2"/>
        <v>86.191313285479495</v>
      </c>
      <c r="AG49" s="47">
        <f t="shared" si="3"/>
        <v>161.83803530747099</v>
      </c>
      <c r="AI49" s="45">
        <f t="shared" si="5"/>
        <v>393.61093547707196</v>
      </c>
    </row>
    <row r="50" spans="25:35" x14ac:dyDescent="0.25">
      <c r="Y50" s="44">
        <v>19.665479882376498</v>
      </c>
      <c r="Z50" s="47">
        <v>31.887363381808299</v>
      </c>
      <c r="AA50" s="45">
        <f t="shared" si="6"/>
        <v>106.32328222583203</v>
      </c>
      <c r="AB50" s="47">
        <f t="shared" si="1"/>
        <v>166.65479882376499</v>
      </c>
      <c r="AD50" s="44">
        <v>19.665479882376498</v>
      </c>
      <c r="AE50" s="47">
        <f t="shared" si="4"/>
        <v>20</v>
      </c>
      <c r="AF50" s="45">
        <f t="shared" si="2"/>
        <v>86.191313285479495</v>
      </c>
      <c r="AG50" s="47">
        <f t="shared" si="3"/>
        <v>166.65479882376499</v>
      </c>
      <c r="AI50" s="45">
        <f t="shared" si="5"/>
        <v>318.87363381808302</v>
      </c>
    </row>
    <row r="51" spans="25:35" x14ac:dyDescent="0.25">
      <c r="Y51" s="44">
        <v>20.084893967222101</v>
      </c>
      <c r="Z51" s="47">
        <v>44.6504380814741</v>
      </c>
      <c r="AA51" s="45">
        <f t="shared" si="6"/>
        <v>123.71477679455776</v>
      </c>
      <c r="AB51" s="47">
        <f t="shared" si="1"/>
        <v>170.84893967222101</v>
      </c>
      <c r="AD51" s="44">
        <v>20.084893967222101</v>
      </c>
      <c r="AE51" s="47">
        <f t="shared" si="4"/>
        <v>20</v>
      </c>
      <c r="AF51" s="45">
        <f t="shared" si="2"/>
        <v>86.191313285479495</v>
      </c>
      <c r="AG51" s="47">
        <f t="shared" si="3"/>
        <v>170.84893967222101</v>
      </c>
      <c r="AI51" s="45">
        <f t="shared" si="5"/>
        <v>446.50438081474101</v>
      </c>
    </row>
    <row r="52" spans="25:35" x14ac:dyDescent="0.25">
      <c r="Y52" s="44">
        <v>20.5873829524588</v>
      </c>
      <c r="Z52" s="47">
        <v>52.696986119892799</v>
      </c>
      <c r="AA52" s="45">
        <f t="shared" si="6"/>
        <v>133.29185127330447</v>
      </c>
      <c r="AB52" s="47">
        <f t="shared" si="1"/>
        <v>175.87382952458799</v>
      </c>
      <c r="AD52" s="44">
        <v>20.5873829524588</v>
      </c>
      <c r="AE52" s="47">
        <f t="shared" si="4"/>
        <v>20</v>
      </c>
      <c r="AF52" s="45">
        <f t="shared" si="2"/>
        <v>86.191313285479495</v>
      </c>
      <c r="AG52" s="47">
        <f t="shared" si="3"/>
        <v>175.87382952458799</v>
      </c>
      <c r="AI52" s="45">
        <f t="shared" si="5"/>
        <v>526.96986119892802</v>
      </c>
    </row>
    <row r="53" spans="25:35" x14ac:dyDescent="0.25">
      <c r="Y53" s="44">
        <v>20.959727114885801</v>
      </c>
      <c r="Z53" s="47">
        <v>63.692680576882601</v>
      </c>
      <c r="AA53" s="45">
        <f t="shared" si="6"/>
        <v>145.1577698247101</v>
      </c>
      <c r="AB53" s="47">
        <f t="shared" si="1"/>
        <v>179.597271148858</v>
      </c>
      <c r="AD53" s="44">
        <v>20.959727114885801</v>
      </c>
      <c r="AE53" s="47">
        <f t="shared" si="4"/>
        <v>20</v>
      </c>
      <c r="AF53" s="45">
        <f t="shared" si="2"/>
        <v>86.191313285479495</v>
      </c>
      <c r="AG53" s="47">
        <f t="shared" si="3"/>
        <v>179.597271148858</v>
      </c>
      <c r="AI53" s="45">
        <f t="shared" si="5"/>
        <v>636.92680576882606</v>
      </c>
    </row>
    <row r="54" spans="25:35" x14ac:dyDescent="0.25">
      <c r="Y54" s="44">
        <v>21.105064282059502</v>
      </c>
      <c r="Z54" s="47">
        <v>38.7393490500708</v>
      </c>
      <c r="AA54" s="45">
        <f t="shared" si="6"/>
        <v>116.05625264983041</v>
      </c>
      <c r="AB54" s="47">
        <f t="shared" si="1"/>
        <v>181.05064282059502</v>
      </c>
      <c r="AD54" s="44">
        <v>21.105064282059502</v>
      </c>
      <c r="AE54" s="47">
        <f t="shared" si="4"/>
        <v>20</v>
      </c>
      <c r="AF54" s="45">
        <f t="shared" si="2"/>
        <v>86.191313285479495</v>
      </c>
      <c r="AG54" s="47">
        <f t="shared" si="3"/>
        <v>181.05064282059502</v>
      </c>
      <c r="AI54" s="45">
        <f t="shared" si="5"/>
        <v>387.39349050070803</v>
      </c>
    </row>
    <row r="55" spans="25:35" x14ac:dyDescent="0.25">
      <c r="Y55" s="44">
        <v>21.820246088379701</v>
      </c>
      <c r="Z55" s="47">
        <v>38.727305573118997</v>
      </c>
      <c r="AA55" s="45">
        <f t="shared" si="6"/>
        <v>116.0400152024046</v>
      </c>
      <c r="AB55" s="47">
        <f t="shared" si="1"/>
        <v>188.20246088379702</v>
      </c>
      <c r="AD55" s="44">
        <v>21.820246088379701</v>
      </c>
      <c r="AE55" s="47">
        <f t="shared" si="4"/>
        <v>20</v>
      </c>
      <c r="AF55" s="45">
        <f t="shared" si="2"/>
        <v>86.191313285479495</v>
      </c>
      <c r="AG55" s="47">
        <f t="shared" si="3"/>
        <v>188.20246088379702</v>
      </c>
      <c r="AI55" s="45">
        <f t="shared" si="5"/>
        <v>387.27305573118997</v>
      </c>
    </row>
    <row r="56" spans="25:35" x14ac:dyDescent="0.25">
      <c r="Y56" s="44">
        <v>22.344601511457402</v>
      </c>
      <c r="Z56" s="47">
        <v>63.079968686959901</v>
      </c>
      <c r="AA56" s="45">
        <f t="shared" si="6"/>
        <v>144.52772318523495</v>
      </c>
      <c r="AB56" s="47">
        <f t="shared" si="1"/>
        <v>193.44601511457401</v>
      </c>
      <c r="AD56" s="44">
        <v>22.344601511457402</v>
      </c>
      <c r="AE56" s="47">
        <f t="shared" si="4"/>
        <v>20</v>
      </c>
      <c r="AF56" s="45">
        <f t="shared" si="2"/>
        <v>86.191313285479495</v>
      </c>
      <c r="AG56" s="47">
        <f t="shared" si="3"/>
        <v>193.44601511457401</v>
      </c>
      <c r="AI56" s="45">
        <f t="shared" si="5"/>
        <v>630.79968686959899</v>
      </c>
    </row>
    <row r="57" spans="25:35" x14ac:dyDescent="0.25">
      <c r="Y57" s="44">
        <v>22.540170013750501</v>
      </c>
      <c r="Z57" s="47">
        <v>42.251528016138302</v>
      </c>
      <c r="AA57" s="45">
        <f t="shared" si="6"/>
        <v>120.67827367243859</v>
      </c>
      <c r="AB57" s="47">
        <f t="shared" si="1"/>
        <v>195.401700137505</v>
      </c>
      <c r="AD57" s="44">
        <v>22.540170013750501</v>
      </c>
      <c r="AE57" s="47">
        <f t="shared" si="4"/>
        <v>20</v>
      </c>
      <c r="AF57" s="45">
        <f t="shared" si="2"/>
        <v>86.191313285479495</v>
      </c>
      <c r="AG57" s="47">
        <f t="shared" si="3"/>
        <v>195.401700137505</v>
      </c>
      <c r="AI57" s="45">
        <f t="shared" si="5"/>
        <v>422.51528016138303</v>
      </c>
    </row>
    <row r="58" spans="25:35" x14ac:dyDescent="0.25">
      <c r="Y58" s="44">
        <v>23.638936560985901</v>
      </c>
      <c r="Z58" s="47">
        <v>28.284105621292898</v>
      </c>
      <c r="AA58" s="45">
        <f t="shared" si="6"/>
        <v>100.738180535758</v>
      </c>
      <c r="AB58" s="47">
        <f t="shared" si="1"/>
        <v>206.389365609859</v>
      </c>
      <c r="AD58" s="44">
        <v>23.638936560985901</v>
      </c>
      <c r="AE58" s="47">
        <f t="shared" si="4"/>
        <v>20</v>
      </c>
      <c r="AF58" s="45">
        <f t="shared" si="2"/>
        <v>86.191313285479495</v>
      </c>
      <c r="AG58" s="47">
        <f t="shared" si="3"/>
        <v>206.389365609859</v>
      </c>
      <c r="AI58" s="45">
        <f t="shared" si="5"/>
        <v>282.841056212929</v>
      </c>
    </row>
    <row r="59" spans="25:35" x14ac:dyDescent="0.25">
      <c r="Y59" s="44">
        <v>23.912662210579899</v>
      </c>
      <c r="Z59" s="47">
        <v>32.405232890735597</v>
      </c>
      <c r="AA59" s="45">
        <f t="shared" si="6"/>
        <v>107.09687931393209</v>
      </c>
      <c r="AB59" s="47">
        <f t="shared" si="1"/>
        <v>209.12662210579899</v>
      </c>
      <c r="AD59" s="44">
        <v>23.912662210579899</v>
      </c>
      <c r="AE59" s="47">
        <f t="shared" si="4"/>
        <v>20</v>
      </c>
      <c r="AF59" s="45">
        <f t="shared" si="2"/>
        <v>86.191313285479495</v>
      </c>
      <c r="AG59" s="47">
        <f t="shared" si="3"/>
        <v>209.12662210579899</v>
      </c>
      <c r="AI59" s="45">
        <f t="shared" si="5"/>
        <v>324.05232890735596</v>
      </c>
    </row>
    <row r="60" spans="25:35" x14ac:dyDescent="0.25">
      <c r="Y60" s="44">
        <v>24.406457310892801</v>
      </c>
      <c r="Z60" s="47">
        <v>33.9686267425406</v>
      </c>
      <c r="AA60" s="45">
        <f t="shared" si="6"/>
        <v>109.39188234488908</v>
      </c>
      <c r="AB60" s="47">
        <f t="shared" si="1"/>
        <v>214.06457310892802</v>
      </c>
      <c r="AD60" s="44">
        <v>24.406457310892801</v>
      </c>
      <c r="AE60" s="47">
        <f t="shared" si="4"/>
        <v>20</v>
      </c>
      <c r="AF60" s="45">
        <f t="shared" si="2"/>
        <v>86.191313285479495</v>
      </c>
      <c r="AG60" s="47">
        <f t="shared" si="3"/>
        <v>214.06457310892802</v>
      </c>
      <c r="AI60" s="45">
        <f t="shared" si="5"/>
        <v>339.68626742540602</v>
      </c>
    </row>
    <row r="61" spans="25:35" x14ac:dyDescent="0.25">
      <c r="Y61" s="44">
        <v>24.738844729474</v>
      </c>
      <c r="Z61" s="47">
        <v>48.501339836810899</v>
      </c>
      <c r="AA61" s="45">
        <f t="shared" si="6"/>
        <v>128.40714240556727</v>
      </c>
      <c r="AB61" s="47">
        <f t="shared" si="1"/>
        <v>217.38844729473999</v>
      </c>
      <c r="AD61" s="44">
        <v>24.738844729474</v>
      </c>
      <c r="AE61" s="47">
        <f t="shared" si="4"/>
        <v>20</v>
      </c>
      <c r="AF61" s="45">
        <f t="shared" si="2"/>
        <v>86.191313285479495</v>
      </c>
      <c r="AG61" s="47">
        <f t="shared" si="3"/>
        <v>217.38844729473999</v>
      </c>
      <c r="AI61" s="45">
        <f t="shared" si="5"/>
        <v>485.01339836810899</v>
      </c>
    </row>
    <row r="62" spans="25:35" x14ac:dyDescent="0.25">
      <c r="Y62" s="44">
        <v>25.181618141491199</v>
      </c>
      <c r="Z62" s="47">
        <v>45.350465179297203</v>
      </c>
      <c r="AA62" s="45">
        <f t="shared" si="6"/>
        <v>124.58386092314107</v>
      </c>
      <c r="AB62" s="47">
        <f t="shared" si="1"/>
        <v>221.81618141491199</v>
      </c>
      <c r="AD62" s="44">
        <v>25.181618141491199</v>
      </c>
      <c r="AE62" s="47">
        <f t="shared" si="4"/>
        <v>20</v>
      </c>
      <c r="AF62" s="45">
        <f t="shared" si="2"/>
        <v>86.191313285479495</v>
      </c>
      <c r="AG62" s="47">
        <f t="shared" si="3"/>
        <v>221.81618141491199</v>
      </c>
      <c r="AI62" s="45">
        <f t="shared" si="5"/>
        <v>453.50465179297203</v>
      </c>
    </row>
    <row r="63" spans="25:35" x14ac:dyDescent="0.25">
      <c r="Y63" s="44">
        <v>25.3948378646908</v>
      </c>
      <c r="Z63" s="47">
        <v>37.684792099479203</v>
      </c>
      <c r="AA63" s="45">
        <f t="shared" si="6"/>
        <v>114.62378775332601</v>
      </c>
      <c r="AB63" s="47">
        <f t="shared" si="1"/>
        <v>223.948378646908</v>
      </c>
      <c r="AD63" s="44">
        <v>25.3948378646908</v>
      </c>
      <c r="AE63" s="47">
        <f t="shared" si="4"/>
        <v>20</v>
      </c>
      <c r="AF63" s="45">
        <f t="shared" si="2"/>
        <v>86.191313285479495</v>
      </c>
      <c r="AG63" s="47">
        <f t="shared" si="3"/>
        <v>223.948378646908</v>
      </c>
      <c r="AI63" s="45">
        <f t="shared" si="5"/>
        <v>376.84792099479205</v>
      </c>
    </row>
    <row r="64" spans="25:35" x14ac:dyDescent="0.25">
      <c r="Y64" s="44">
        <v>25.709837513424301</v>
      </c>
      <c r="Z64" s="47">
        <v>39.251196820522097</v>
      </c>
      <c r="AA64" s="45">
        <f t="shared" si="6"/>
        <v>116.74379492525077</v>
      </c>
      <c r="AB64" s="47">
        <f t="shared" si="1"/>
        <v>227.09837513424301</v>
      </c>
      <c r="AD64" s="44">
        <v>25.709837513424301</v>
      </c>
      <c r="AE64" s="47">
        <f t="shared" si="4"/>
        <v>20</v>
      </c>
      <c r="AF64" s="45">
        <f t="shared" si="2"/>
        <v>86.191313285479495</v>
      </c>
      <c r="AG64" s="47">
        <f t="shared" si="3"/>
        <v>227.09837513424301</v>
      </c>
      <c r="AI64" s="45">
        <f t="shared" si="5"/>
        <v>392.51196820522097</v>
      </c>
    </row>
    <row r="65" spans="25:35" x14ac:dyDescent="0.25">
      <c r="Y65" s="44">
        <v>25.8555259486746</v>
      </c>
      <c r="Z65" s="47">
        <v>47.893144250745202</v>
      </c>
      <c r="AA65" s="45">
        <f t="shared" si="6"/>
        <v>127.68003924734406</v>
      </c>
      <c r="AB65" s="47">
        <f t="shared" si="1"/>
        <v>228.555259486746</v>
      </c>
      <c r="AD65" s="44">
        <v>25.8555259486746</v>
      </c>
      <c r="AE65" s="47">
        <f t="shared" si="4"/>
        <v>20</v>
      </c>
      <c r="AF65" s="45">
        <f t="shared" si="2"/>
        <v>86.191313285479495</v>
      </c>
      <c r="AG65" s="47">
        <f t="shared" si="3"/>
        <v>228.555259486746</v>
      </c>
      <c r="AI65" s="45">
        <f t="shared" si="5"/>
        <v>478.931442507452</v>
      </c>
    </row>
    <row r="66" spans="25:35" x14ac:dyDescent="0.25">
      <c r="Y66" s="44">
        <v>26.749151938498901</v>
      </c>
      <c r="Z66" s="47">
        <v>14.282810947520501</v>
      </c>
      <c r="AA66" s="45">
        <f t="shared" si="6"/>
        <v>74.07406179083155</v>
      </c>
      <c r="AB66" s="47">
        <f t="shared" si="1"/>
        <v>237.491519384989</v>
      </c>
      <c r="AD66" s="44">
        <v>26.749151938498901</v>
      </c>
      <c r="AE66" s="47">
        <f t="shared" si="4"/>
        <v>14.282810947520501</v>
      </c>
      <c r="AF66" s="45">
        <f t="shared" si="2"/>
        <v>74.07406179083155</v>
      </c>
      <c r="AG66" s="47">
        <f t="shared" si="3"/>
        <v>237.491519384989</v>
      </c>
      <c r="AI66" s="45">
        <f t="shared" si="5"/>
        <v>142.828109475205</v>
      </c>
    </row>
    <row r="67" spans="25:35" x14ac:dyDescent="0.25">
      <c r="Y67" s="44">
        <v>26.936114372885999</v>
      </c>
      <c r="Z67" s="47">
        <v>20.370035829343902</v>
      </c>
      <c r="AA67" s="45">
        <f t="shared" si="6"/>
        <v>86.905308743632659</v>
      </c>
      <c r="AB67" s="47">
        <f t="shared" si="1"/>
        <v>239.36114372885999</v>
      </c>
      <c r="AD67" s="44">
        <v>26.936114372885999</v>
      </c>
      <c r="AE67" s="47">
        <f t="shared" si="4"/>
        <v>20</v>
      </c>
      <c r="AF67" s="45">
        <f t="shared" si="2"/>
        <v>86.191313285479495</v>
      </c>
      <c r="AG67" s="47">
        <f t="shared" si="3"/>
        <v>239.36114372885999</v>
      </c>
      <c r="AI67" s="45">
        <f t="shared" si="5"/>
        <v>203.70035829343902</v>
      </c>
    </row>
    <row r="68" spans="25:35" x14ac:dyDescent="0.25">
      <c r="Y68" s="44">
        <v>27.562688806592</v>
      </c>
      <c r="Z68" s="47">
        <v>20.948875440339599</v>
      </c>
      <c r="AA68" s="45">
        <f t="shared" ref="AA68:AA85" si="7">IF(Z68&lt;=1.5,(Z68*1000)^0.4,(Z68*1000)^0.45)</f>
        <v>88.008034420175747</v>
      </c>
      <c r="AB68" s="47">
        <f t="shared" ref="AB68:AB85" si="8">IF(Y68&lt;3,0,(Y68-3)*10)</f>
        <v>245.62688806592001</v>
      </c>
      <c r="AD68" s="44">
        <v>27.562688806592</v>
      </c>
      <c r="AE68" s="47">
        <f t="shared" si="4"/>
        <v>20</v>
      </c>
      <c r="AF68" s="45">
        <f t="shared" ref="AF68:AF85" si="9">IF(AE68&lt;=1.5,(AE68*1000)^0.4,(AE68*1000)^0.45)</f>
        <v>86.191313285479495</v>
      </c>
      <c r="AG68" s="47">
        <f t="shared" ref="AG68:AG85" si="10">IF(AD68&lt;3,0,(AD68-3)*10)</f>
        <v>245.62688806592001</v>
      </c>
      <c r="AI68" s="45">
        <f t="shared" si="5"/>
        <v>209.488754403396</v>
      </c>
    </row>
    <row r="69" spans="25:35" x14ac:dyDescent="0.25">
      <c r="Y69" s="44">
        <v>28.0583280643121</v>
      </c>
      <c r="Z69" s="47">
        <v>23.887483816577902</v>
      </c>
      <c r="AA69" s="45">
        <f t="shared" si="7"/>
        <v>93.363405088033488</v>
      </c>
      <c r="AB69" s="47">
        <f t="shared" si="8"/>
        <v>250.58328064312099</v>
      </c>
      <c r="AD69" s="44">
        <v>28.0583280643121</v>
      </c>
      <c r="AE69" s="47">
        <f t="shared" ref="AE69:AE85" si="11">IF(Z69&gt;20,20,Z69)</f>
        <v>20</v>
      </c>
      <c r="AF69" s="45">
        <f t="shared" si="9"/>
        <v>86.191313285479495</v>
      </c>
      <c r="AG69" s="47">
        <f t="shared" si="10"/>
        <v>250.58328064312099</v>
      </c>
      <c r="AI69" s="45">
        <f t="shared" ref="AI69:AI85" si="12">Z69*10</f>
        <v>238.87483816577901</v>
      </c>
    </row>
    <row r="70" spans="25:35" x14ac:dyDescent="0.25">
      <c r="Y70" s="44">
        <v>28.295258382762501</v>
      </c>
      <c r="Z70" s="47">
        <v>33.903140336615202</v>
      </c>
      <c r="AA70" s="45">
        <f t="shared" si="7"/>
        <v>109.29693098510162</v>
      </c>
      <c r="AB70" s="47">
        <f t="shared" si="8"/>
        <v>252.95258382762501</v>
      </c>
      <c r="AD70" s="44">
        <v>28.295258382762501</v>
      </c>
      <c r="AE70" s="47">
        <f t="shared" si="11"/>
        <v>20</v>
      </c>
      <c r="AF70" s="45">
        <f t="shared" si="9"/>
        <v>86.191313285479495</v>
      </c>
      <c r="AG70" s="47">
        <f t="shared" si="10"/>
        <v>252.95258382762501</v>
      </c>
      <c r="AI70" s="45">
        <f t="shared" si="12"/>
        <v>339.03140336615201</v>
      </c>
    </row>
    <row r="71" spans="25:35" x14ac:dyDescent="0.25">
      <c r="Y71" s="44">
        <v>28.8453441925353</v>
      </c>
      <c r="Z71" s="47">
        <v>44.109987053262302</v>
      </c>
      <c r="AA71" s="45">
        <f t="shared" si="7"/>
        <v>123.0386673680605</v>
      </c>
      <c r="AB71" s="47">
        <f t="shared" si="8"/>
        <v>258.45344192535299</v>
      </c>
      <c r="AD71" s="44">
        <v>28.8453441925353</v>
      </c>
      <c r="AE71" s="47">
        <f t="shared" si="11"/>
        <v>20</v>
      </c>
      <c r="AF71" s="45">
        <f t="shared" si="9"/>
        <v>86.191313285479495</v>
      </c>
      <c r="AG71" s="47">
        <f t="shared" si="10"/>
        <v>258.45344192535299</v>
      </c>
      <c r="AI71" s="45">
        <f t="shared" si="12"/>
        <v>441.09987053262302</v>
      </c>
    </row>
    <row r="72" spans="25:35" x14ac:dyDescent="0.25">
      <c r="Y72" s="44">
        <v>29.143746424593299</v>
      </c>
      <c r="Z72" s="47">
        <v>33.2994610544064</v>
      </c>
      <c r="AA72" s="45">
        <f t="shared" si="7"/>
        <v>108.41683930449921</v>
      </c>
      <c r="AB72" s="47">
        <f t="shared" si="8"/>
        <v>261.43746424593297</v>
      </c>
      <c r="AD72" s="44">
        <v>29.143746424593299</v>
      </c>
      <c r="AE72" s="47">
        <f t="shared" si="11"/>
        <v>20</v>
      </c>
      <c r="AF72" s="45">
        <f t="shared" si="9"/>
        <v>86.191313285479495</v>
      </c>
      <c r="AG72" s="47">
        <f t="shared" si="10"/>
        <v>261.43746424593297</v>
      </c>
      <c r="AI72" s="45">
        <f t="shared" si="12"/>
        <v>332.99461054406402</v>
      </c>
    </row>
    <row r="73" spans="25:35" x14ac:dyDescent="0.25">
      <c r="Y73" s="44">
        <v>29.6719657965251</v>
      </c>
      <c r="Z73" s="47">
        <v>27.200192695631198</v>
      </c>
      <c r="AA73" s="45">
        <f t="shared" si="7"/>
        <v>98.982265873323612</v>
      </c>
      <c r="AB73" s="47">
        <f t="shared" si="8"/>
        <v>266.71965796525103</v>
      </c>
      <c r="AD73" s="44">
        <v>29.6719657965251</v>
      </c>
      <c r="AE73" s="47">
        <f t="shared" si="11"/>
        <v>20</v>
      </c>
      <c r="AF73" s="45">
        <f t="shared" si="9"/>
        <v>86.191313285479495</v>
      </c>
      <c r="AG73" s="47">
        <f t="shared" si="10"/>
        <v>266.71965796525103</v>
      </c>
      <c r="AI73" s="45">
        <f t="shared" si="12"/>
        <v>272.00192695631199</v>
      </c>
    </row>
    <row r="74" spans="25:35" x14ac:dyDescent="0.25">
      <c r="Y74" s="44">
        <v>30.3379700719595</v>
      </c>
      <c r="Z74" s="47">
        <v>23.849095233793999</v>
      </c>
      <c r="AA74" s="45">
        <f t="shared" si="7"/>
        <v>93.295857021966825</v>
      </c>
      <c r="AB74" s="47">
        <f t="shared" si="8"/>
        <v>273.37970071959501</v>
      </c>
      <c r="AD74" s="44">
        <v>30.3379700719595</v>
      </c>
      <c r="AE74" s="47">
        <f t="shared" si="11"/>
        <v>20</v>
      </c>
      <c r="AF74" s="45">
        <f t="shared" si="9"/>
        <v>86.191313285479495</v>
      </c>
      <c r="AG74" s="47">
        <f t="shared" si="10"/>
        <v>273.37970071959501</v>
      </c>
      <c r="AI74" s="45">
        <f t="shared" si="12"/>
        <v>238.49095233794</v>
      </c>
    </row>
    <row r="75" spans="25:35" x14ac:dyDescent="0.25">
      <c r="Y75" s="44">
        <v>30.869350856593499</v>
      </c>
      <c r="Z75" s="47">
        <v>20.107337488332899</v>
      </c>
      <c r="AA75" s="45">
        <f t="shared" si="7"/>
        <v>86.399166992383485</v>
      </c>
      <c r="AB75" s="47">
        <f t="shared" si="8"/>
        <v>278.69350856593496</v>
      </c>
      <c r="AD75" s="44">
        <v>30.869350856593499</v>
      </c>
      <c r="AE75" s="47">
        <f t="shared" si="11"/>
        <v>20</v>
      </c>
      <c r="AF75" s="45">
        <f t="shared" si="9"/>
        <v>86.191313285479495</v>
      </c>
      <c r="AG75" s="47">
        <f t="shared" si="10"/>
        <v>278.69350856593496</v>
      </c>
      <c r="AI75" s="45">
        <f t="shared" si="12"/>
        <v>201.073374883329</v>
      </c>
    </row>
    <row r="76" spans="25:35" x14ac:dyDescent="0.25">
      <c r="Y76" s="44">
        <v>31.1933078413069</v>
      </c>
      <c r="Z76" s="47">
        <v>28.3533556137657</v>
      </c>
      <c r="AA76" s="45">
        <f t="shared" si="7"/>
        <v>100.84909591188928</v>
      </c>
      <c r="AB76" s="47">
        <f t="shared" si="8"/>
        <v>281.93307841306898</v>
      </c>
      <c r="AD76" s="44">
        <v>31.1933078413069</v>
      </c>
      <c r="AE76" s="47">
        <f t="shared" si="11"/>
        <v>20</v>
      </c>
      <c r="AF76" s="45">
        <f t="shared" si="9"/>
        <v>86.191313285479495</v>
      </c>
      <c r="AG76" s="47">
        <f t="shared" si="10"/>
        <v>281.93307841306898</v>
      </c>
      <c r="AI76" s="45">
        <f t="shared" si="12"/>
        <v>283.533556137657</v>
      </c>
    </row>
    <row r="77" spans="25:35" x14ac:dyDescent="0.25">
      <c r="Y77" s="44">
        <v>31.20858800269</v>
      </c>
      <c r="Z77" s="47">
        <v>39.747990244783701</v>
      </c>
      <c r="AA77" s="45">
        <f t="shared" si="7"/>
        <v>117.40641539521323</v>
      </c>
      <c r="AB77" s="47">
        <f t="shared" si="8"/>
        <v>282.08588002689999</v>
      </c>
      <c r="AD77" s="44">
        <v>31.20858800269</v>
      </c>
      <c r="AE77" s="47">
        <f t="shared" si="11"/>
        <v>20</v>
      </c>
      <c r="AF77" s="45">
        <f t="shared" si="9"/>
        <v>86.191313285479495</v>
      </c>
      <c r="AG77" s="47">
        <f t="shared" si="10"/>
        <v>282.08588002689999</v>
      </c>
      <c r="AI77" s="45">
        <f t="shared" si="12"/>
        <v>397.47990244783699</v>
      </c>
    </row>
    <row r="78" spans="25:35" x14ac:dyDescent="0.25">
      <c r="Y78" s="44">
        <v>31.711252621966398</v>
      </c>
      <c r="Z78" s="47">
        <v>14.5921777617198</v>
      </c>
      <c r="AA78" s="45">
        <f t="shared" si="7"/>
        <v>74.791811156412564</v>
      </c>
      <c r="AB78" s="47">
        <f t="shared" si="8"/>
        <v>287.11252621966401</v>
      </c>
      <c r="AD78" s="44">
        <v>31.711252621966398</v>
      </c>
      <c r="AE78" s="47">
        <f t="shared" si="11"/>
        <v>14.5921777617198</v>
      </c>
      <c r="AF78" s="45">
        <f t="shared" si="9"/>
        <v>74.791811156412564</v>
      </c>
      <c r="AG78" s="47">
        <f t="shared" si="10"/>
        <v>287.11252621966401</v>
      </c>
      <c r="AI78" s="45">
        <f t="shared" si="12"/>
        <v>145.92177761719799</v>
      </c>
    </row>
    <row r="79" spans="25:35" x14ac:dyDescent="0.25">
      <c r="Y79" s="44">
        <v>32.119865213420802</v>
      </c>
      <c r="Z79" s="47">
        <v>19.300424532562499</v>
      </c>
      <c r="AA79" s="45">
        <f t="shared" si="7"/>
        <v>84.821331936725457</v>
      </c>
      <c r="AB79" s="47">
        <f t="shared" si="8"/>
        <v>291.19865213420803</v>
      </c>
      <c r="AD79" s="44">
        <v>32.119865213420802</v>
      </c>
      <c r="AE79" s="47">
        <f t="shared" si="11"/>
        <v>19.300424532562499</v>
      </c>
      <c r="AF79" s="45">
        <f t="shared" si="9"/>
        <v>84.821331936725457</v>
      </c>
      <c r="AG79" s="47">
        <f t="shared" si="10"/>
        <v>291.19865213420803</v>
      </c>
      <c r="AI79" s="45">
        <f t="shared" si="12"/>
        <v>193.00424532562499</v>
      </c>
    </row>
    <row r="80" spans="25:35" x14ac:dyDescent="0.25">
      <c r="Y80" s="44">
        <v>32.309725609450098</v>
      </c>
      <c r="Z80" s="47">
        <v>27.548700809923901</v>
      </c>
      <c r="AA80" s="45">
        <f t="shared" si="7"/>
        <v>99.550972076684701</v>
      </c>
      <c r="AB80" s="47">
        <f t="shared" si="8"/>
        <v>293.09725609450095</v>
      </c>
      <c r="AD80" s="44">
        <v>32.309725609450098</v>
      </c>
      <c r="AE80" s="47">
        <f t="shared" si="11"/>
        <v>20</v>
      </c>
      <c r="AF80" s="45">
        <f t="shared" si="9"/>
        <v>86.191313285479495</v>
      </c>
      <c r="AG80" s="47">
        <f t="shared" si="10"/>
        <v>293.09725609450095</v>
      </c>
      <c r="AI80" s="45">
        <f t="shared" si="12"/>
        <v>275.48700809923901</v>
      </c>
    </row>
    <row r="81" spans="25:35" x14ac:dyDescent="0.25">
      <c r="Y81" s="44">
        <v>32.519783919952701</v>
      </c>
      <c r="Z81" s="47">
        <v>17.525517116791601</v>
      </c>
      <c r="AA81" s="45">
        <f t="shared" si="7"/>
        <v>81.217922924318586</v>
      </c>
      <c r="AB81" s="47">
        <f t="shared" si="8"/>
        <v>295.19783919952704</v>
      </c>
      <c r="AD81" s="44">
        <v>32.519783919952701</v>
      </c>
      <c r="AE81" s="47">
        <f t="shared" si="11"/>
        <v>17.525517116791601</v>
      </c>
      <c r="AF81" s="45">
        <f t="shared" si="9"/>
        <v>81.217922924318586</v>
      </c>
      <c r="AG81" s="47">
        <f t="shared" si="10"/>
        <v>295.19783919952704</v>
      </c>
      <c r="AI81" s="45">
        <f t="shared" si="12"/>
        <v>175.25517116791602</v>
      </c>
    </row>
    <row r="82" spans="25:35" x14ac:dyDescent="0.25">
      <c r="Y82" s="44">
        <v>32.892391533437099</v>
      </c>
      <c r="Z82" s="47">
        <v>28.717670791557499</v>
      </c>
      <c r="AA82" s="45">
        <f t="shared" si="7"/>
        <v>101.43016820125135</v>
      </c>
      <c r="AB82" s="47">
        <f t="shared" si="8"/>
        <v>298.92391533437097</v>
      </c>
      <c r="AD82" s="44">
        <v>32.892391533437099</v>
      </c>
      <c r="AE82" s="47">
        <f t="shared" si="11"/>
        <v>20</v>
      </c>
      <c r="AF82" s="45">
        <f t="shared" si="9"/>
        <v>86.191313285479495</v>
      </c>
      <c r="AG82" s="47">
        <f t="shared" si="10"/>
        <v>298.92391533437097</v>
      </c>
      <c r="AI82" s="45">
        <f t="shared" si="12"/>
        <v>287.17670791557498</v>
      </c>
    </row>
    <row r="83" spans="25:35" x14ac:dyDescent="0.25">
      <c r="Y83" s="44">
        <v>32.993117654734803</v>
      </c>
      <c r="Z83" s="47">
        <v>37.163911721313902</v>
      </c>
      <c r="AA83" s="45">
        <f t="shared" si="7"/>
        <v>113.90810814804556</v>
      </c>
      <c r="AB83" s="47">
        <f t="shared" si="8"/>
        <v>299.93117654734806</v>
      </c>
      <c r="AD83" s="44">
        <v>32.993117654734803</v>
      </c>
      <c r="AE83" s="47">
        <f t="shared" si="11"/>
        <v>20</v>
      </c>
      <c r="AF83" s="45">
        <f t="shared" si="9"/>
        <v>86.191313285479495</v>
      </c>
      <c r="AG83" s="47">
        <f t="shared" si="10"/>
        <v>299.93117654734806</v>
      </c>
      <c r="AI83" s="45">
        <f t="shared" si="12"/>
        <v>371.639117213139</v>
      </c>
    </row>
    <row r="84" spans="25:35" x14ac:dyDescent="0.25">
      <c r="Y84" s="44">
        <v>33.102801112013701</v>
      </c>
      <c r="Z84" s="47">
        <v>52.289766055460198</v>
      </c>
      <c r="AA84" s="45">
        <f t="shared" si="7"/>
        <v>132.82735189975287</v>
      </c>
      <c r="AB84" s="47">
        <f t="shared" si="8"/>
        <v>301.02801112013702</v>
      </c>
      <c r="AD84" s="44">
        <v>33.102801112013701</v>
      </c>
      <c r="AE84" s="47">
        <f t="shared" si="11"/>
        <v>20</v>
      </c>
      <c r="AF84" s="45">
        <f t="shared" si="9"/>
        <v>86.191313285479495</v>
      </c>
      <c r="AG84" s="47">
        <f t="shared" si="10"/>
        <v>301.02801112013702</v>
      </c>
      <c r="AI84" s="45">
        <f t="shared" si="12"/>
        <v>522.897660554602</v>
      </c>
    </row>
    <row r="85" spans="25:35" x14ac:dyDescent="0.25">
      <c r="Y85" s="44">
        <v>33.199048565322002</v>
      </c>
      <c r="Z85" s="47">
        <v>57.396200283021699</v>
      </c>
      <c r="AA85" s="45">
        <f t="shared" si="7"/>
        <v>138.51519382671896</v>
      </c>
      <c r="AB85" s="47">
        <f t="shared" si="8"/>
        <v>301.99048565322005</v>
      </c>
      <c r="AD85" s="44">
        <v>33.199048565322002</v>
      </c>
      <c r="AE85" s="47">
        <f t="shared" si="11"/>
        <v>20</v>
      </c>
      <c r="AF85" s="45">
        <f t="shared" si="9"/>
        <v>86.191313285479495</v>
      </c>
      <c r="AG85" s="47">
        <f t="shared" si="10"/>
        <v>301.99048565322005</v>
      </c>
      <c r="AI85" s="45">
        <f t="shared" si="12"/>
        <v>573.96200283021699</v>
      </c>
    </row>
    <row r="86" spans="25:35" x14ac:dyDescent="0.25">
      <c r="AI86" s="4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B1914-A0FB-40A6-A033-23B8207E144E}">
  <dimension ref="E7:AC7"/>
  <sheetViews>
    <sheetView workbookViewId="0">
      <selection activeCell="AD39" sqref="AD39"/>
    </sheetView>
  </sheetViews>
  <sheetFormatPr defaultRowHeight="15" x14ac:dyDescent="0.25"/>
  <cols>
    <col min="5" max="29" width="9.140625" style="3"/>
  </cols>
  <sheetData>
    <row r="7" spans="9:22" x14ac:dyDescent="0.25">
      <c r="I7" s="31"/>
      <c r="V7" s="3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9B5CC-1E39-431E-86A6-218770FF06E7}">
  <dimension ref="A1:T33"/>
  <sheetViews>
    <sheetView zoomScaleNormal="100" workbookViewId="0">
      <selection activeCell="AA38" sqref="AA38"/>
    </sheetView>
  </sheetViews>
  <sheetFormatPr defaultRowHeight="15" x14ac:dyDescent="0.25"/>
  <cols>
    <col min="1" max="1" width="9.140625" style="3"/>
    <col min="2" max="2" width="7.5703125" style="4" customWidth="1"/>
    <col min="3" max="3" width="6.28515625" style="4" customWidth="1"/>
    <col min="4" max="4" width="8" style="4" customWidth="1"/>
    <col min="5" max="5" width="6.28515625" style="4" customWidth="1"/>
    <col min="6" max="6" width="20.140625" style="4" customWidth="1"/>
    <col min="7" max="7" width="18.85546875" style="4" bestFit="1" customWidth="1"/>
    <col min="8" max="8" width="16.140625" style="4" bestFit="1" customWidth="1"/>
    <col min="9" max="9" width="4.7109375" style="4" customWidth="1"/>
    <col min="10" max="10" width="6.42578125" style="4" customWidth="1"/>
    <col min="11" max="11" width="5" style="4" customWidth="1"/>
    <col min="12" max="13" width="6.5703125" style="4" customWidth="1"/>
    <col min="14" max="14" width="7.5703125" style="4" customWidth="1"/>
    <col min="15" max="16" width="6" style="4" customWidth="1"/>
    <col min="17" max="17" width="13.85546875" style="4" customWidth="1"/>
    <col min="18" max="18" width="17.7109375" style="4" bestFit="1" customWidth="1"/>
    <col min="19" max="19" width="17.7109375" style="4" customWidth="1"/>
    <col min="20" max="20" width="15.140625" style="4" customWidth="1"/>
  </cols>
  <sheetData>
    <row r="1" spans="1:20" x14ac:dyDescent="0.25">
      <c r="F1" s="5" t="s">
        <v>43</v>
      </c>
      <c r="G1" s="5" t="s">
        <v>0</v>
      </c>
      <c r="Q1" s="6" t="s">
        <v>1</v>
      </c>
      <c r="R1" s="6" t="s">
        <v>206</v>
      </c>
      <c r="S1" s="6" t="s">
        <v>2</v>
      </c>
      <c r="T1" s="6" t="s">
        <v>3</v>
      </c>
    </row>
    <row r="2" spans="1:20" x14ac:dyDescent="0.25">
      <c r="Q2" s="6"/>
      <c r="R2" s="6" t="s">
        <v>4</v>
      </c>
      <c r="S2" s="6"/>
      <c r="T2" s="6"/>
    </row>
    <row r="3" spans="1:20" ht="21" x14ac:dyDescent="0.35">
      <c r="B3" s="7" t="s">
        <v>108</v>
      </c>
      <c r="C3" s="7" t="s">
        <v>7</v>
      </c>
      <c r="D3" s="7" t="s">
        <v>8</v>
      </c>
      <c r="E3" s="7" t="s">
        <v>9</v>
      </c>
      <c r="F3" s="8" t="s">
        <v>10</v>
      </c>
      <c r="G3" s="9" t="s">
        <v>11</v>
      </c>
      <c r="H3" s="9" t="s">
        <v>12</v>
      </c>
      <c r="I3" s="8" t="s">
        <v>13</v>
      </c>
      <c r="J3" s="9" t="s">
        <v>14</v>
      </c>
      <c r="K3" s="9" t="s">
        <v>15</v>
      </c>
      <c r="L3" s="10" t="s">
        <v>16</v>
      </c>
      <c r="M3" s="10"/>
      <c r="N3" s="11" t="s">
        <v>17</v>
      </c>
      <c r="O3" s="10" t="s">
        <v>18</v>
      </c>
      <c r="P3" s="11" t="s">
        <v>19</v>
      </c>
      <c r="Q3" s="12" t="s">
        <v>20</v>
      </c>
      <c r="R3" s="12" t="s">
        <v>20</v>
      </c>
      <c r="S3" s="12" t="s">
        <v>20</v>
      </c>
      <c r="T3" s="12" t="s">
        <v>20</v>
      </c>
    </row>
    <row r="4" spans="1:20" x14ac:dyDescent="0.25">
      <c r="B4" s="10" t="s">
        <v>23</v>
      </c>
      <c r="C4" s="7"/>
      <c r="D4" s="13" t="s">
        <v>24</v>
      </c>
      <c r="E4" s="7"/>
      <c r="F4" s="8"/>
      <c r="G4" s="9"/>
      <c r="H4" s="9"/>
      <c r="I4" s="8"/>
      <c r="J4" s="9"/>
      <c r="K4" s="9"/>
      <c r="L4" s="10" t="s">
        <v>23</v>
      </c>
      <c r="M4" s="10"/>
      <c r="N4" s="10" t="s">
        <v>25</v>
      </c>
      <c r="O4" s="10" t="s">
        <v>25</v>
      </c>
      <c r="P4" s="10" t="s">
        <v>25</v>
      </c>
      <c r="Q4" s="12" t="s">
        <v>26</v>
      </c>
      <c r="R4" s="12" t="s">
        <v>26</v>
      </c>
      <c r="S4" s="12" t="s">
        <v>26</v>
      </c>
      <c r="T4" s="12" t="s">
        <v>26</v>
      </c>
    </row>
    <row r="5" spans="1:20" x14ac:dyDescent="0.25">
      <c r="B5" s="10"/>
      <c r="C5" s="7"/>
      <c r="D5" s="13"/>
      <c r="E5" s="7"/>
      <c r="F5" s="8"/>
      <c r="G5" s="9"/>
      <c r="H5" s="9"/>
      <c r="I5" s="8"/>
      <c r="J5" s="9"/>
      <c r="K5" s="9"/>
      <c r="L5" s="10"/>
      <c r="M5" s="10"/>
      <c r="N5" s="10"/>
      <c r="O5" s="10"/>
      <c r="P5" s="10"/>
      <c r="Q5" s="12"/>
      <c r="R5" s="12"/>
      <c r="S5" s="12"/>
      <c r="T5" s="12"/>
    </row>
    <row r="6" spans="1:20" x14ac:dyDescent="0.25">
      <c r="A6" s="14" t="s">
        <v>204</v>
      </c>
      <c r="B6" s="155">
        <v>1.33928571428571</v>
      </c>
      <c r="C6" s="15">
        <v>1.54904735331634</v>
      </c>
      <c r="D6" s="16">
        <v>1.6</v>
      </c>
      <c r="E6" s="17">
        <f t="shared" ref="E6:E33" si="0">IF(D6&gt;=1.6,1.6*C6,C6*D6)</f>
        <v>2.4784757653061442</v>
      </c>
      <c r="F6" s="18" t="s">
        <v>27</v>
      </c>
      <c r="G6" s="19" t="s">
        <v>28</v>
      </c>
      <c r="H6" s="20" t="s">
        <v>255</v>
      </c>
      <c r="I6" s="21">
        <v>0.8</v>
      </c>
      <c r="J6" s="19">
        <v>5</v>
      </c>
      <c r="K6" s="22">
        <v>2.2000000000000002</v>
      </c>
      <c r="L6" s="25">
        <v>3</v>
      </c>
      <c r="M6" s="25">
        <v>19.5</v>
      </c>
      <c r="N6" s="24">
        <f t="shared" ref="N6:N33" si="1">B6*M$6</f>
        <v>26.116071428571345</v>
      </c>
      <c r="O6" s="24">
        <f t="shared" ref="O6:O33" si="2">IF(B6&lt;L$6,0,(B6-L$6)*10)</f>
        <v>0</v>
      </c>
      <c r="P6" s="24">
        <f>N6-O6</f>
        <v>26.116071428571345</v>
      </c>
      <c r="Q6" s="26">
        <f t="shared" ref="Q6:Q33" si="3">C6*8.5*(1-K6/4.6)/10</f>
        <v>0.68696882625333322</v>
      </c>
      <c r="R6" s="27">
        <f t="shared" ref="R6:R33" si="4">((63.5^2)*76/((30/C6)*20*((B6*6)+70)))*I6/10</f>
        <v>0.81109376617495543</v>
      </c>
      <c r="S6" s="27">
        <f>IF(K6&lt;2.5,0.5*C6,0.13*C6)</f>
        <v>0.77452367665817001</v>
      </c>
      <c r="T6" s="27">
        <f t="shared" ref="T6:T33" si="5">(C6/(LOG(P6)))*I6</f>
        <v>0.87460725453858812</v>
      </c>
    </row>
    <row r="7" spans="1:20" x14ac:dyDescent="0.25">
      <c r="B7" s="155">
        <v>2.1875</v>
      </c>
      <c r="C7" s="15">
        <v>3.4927056760204001</v>
      </c>
      <c r="D7" s="16">
        <v>1.6</v>
      </c>
      <c r="E7" s="17">
        <f t="shared" si="0"/>
        <v>5.5883290816326401</v>
      </c>
      <c r="F7" s="18" t="s">
        <v>29</v>
      </c>
      <c r="G7" s="19" t="s">
        <v>28</v>
      </c>
      <c r="H7" s="20" t="s">
        <v>255</v>
      </c>
      <c r="I7" s="21">
        <v>0.8</v>
      </c>
      <c r="J7" s="19">
        <v>5</v>
      </c>
      <c r="K7" s="22">
        <v>2.2000000000000002</v>
      </c>
      <c r="L7" s="23"/>
      <c r="M7" s="23"/>
      <c r="N7" s="24">
        <f t="shared" si="1"/>
        <v>42.65625</v>
      </c>
      <c r="O7" s="24">
        <f t="shared" si="2"/>
        <v>0</v>
      </c>
      <c r="P7" s="24">
        <f t="shared" ref="P7:P33" si="6">N7-O7</f>
        <v>42.65625</v>
      </c>
      <c r="Q7" s="26">
        <f t="shared" si="3"/>
        <v>1.5489390389307858</v>
      </c>
      <c r="R7" s="27">
        <f t="shared" si="4"/>
        <v>1.7168411382410067</v>
      </c>
      <c r="S7" s="27">
        <f t="shared" ref="S7:S33" si="7">IF(K7&lt;2.5,0.5*C7,0.13*C7)</f>
        <v>1.7463528380102</v>
      </c>
      <c r="T7" s="27">
        <f t="shared" si="5"/>
        <v>1.7142295970399151</v>
      </c>
    </row>
    <row r="8" spans="1:20" x14ac:dyDescent="0.25">
      <c r="B8" s="155">
        <v>2.8571428571428599</v>
      </c>
      <c r="C8" s="15">
        <v>11.8836694834184</v>
      </c>
      <c r="D8" s="16">
        <v>1.6</v>
      </c>
      <c r="E8" s="17">
        <f t="shared" si="0"/>
        <v>19.01387117346944</v>
      </c>
      <c r="F8" s="28" t="s">
        <v>30</v>
      </c>
      <c r="G8" s="19" t="s">
        <v>31</v>
      </c>
      <c r="H8" s="20" t="s">
        <v>274</v>
      </c>
      <c r="I8" s="21">
        <v>1</v>
      </c>
      <c r="J8" s="19">
        <v>6</v>
      </c>
      <c r="K8" s="22">
        <v>1.5</v>
      </c>
      <c r="L8" s="23"/>
      <c r="M8" s="23"/>
      <c r="N8" s="24">
        <f t="shared" si="1"/>
        <v>55.714285714285765</v>
      </c>
      <c r="O8" s="24">
        <f t="shared" si="2"/>
        <v>0</v>
      </c>
      <c r="P8" s="24">
        <f t="shared" si="6"/>
        <v>55.714285714285765</v>
      </c>
      <c r="Q8" s="26">
        <f t="shared" si="3"/>
        <v>6.8072758888711915</v>
      </c>
      <c r="R8" s="27">
        <f t="shared" si="4"/>
        <v>6.9651193382626655</v>
      </c>
      <c r="S8" s="27">
        <f t="shared" si="7"/>
        <v>5.9418347417091999</v>
      </c>
      <c r="T8" s="27">
        <f t="shared" si="5"/>
        <v>6.8063556931414428</v>
      </c>
    </row>
    <row r="9" spans="1:20" x14ac:dyDescent="0.25">
      <c r="B9" s="155">
        <v>3.4375</v>
      </c>
      <c r="C9" s="15">
        <v>2.8928172831632599</v>
      </c>
      <c r="D9" s="16">
        <v>1.6</v>
      </c>
      <c r="E9" s="17">
        <f t="shared" si="0"/>
        <v>4.6285076530612157</v>
      </c>
      <c r="F9" s="18" t="s">
        <v>32</v>
      </c>
      <c r="G9" s="19" t="s">
        <v>31</v>
      </c>
      <c r="H9" s="20" t="s">
        <v>255</v>
      </c>
      <c r="I9" s="21">
        <v>0.8</v>
      </c>
      <c r="J9" s="19">
        <v>5</v>
      </c>
      <c r="K9" s="22">
        <v>2.2000000000000002</v>
      </c>
      <c r="L9" s="23"/>
      <c r="M9" s="23"/>
      <c r="N9" s="24">
        <f t="shared" si="1"/>
        <v>67.03125</v>
      </c>
      <c r="O9" s="24">
        <f t="shared" si="2"/>
        <v>4.375</v>
      </c>
      <c r="P9" s="24">
        <f t="shared" si="6"/>
        <v>62.65625</v>
      </c>
      <c r="Q9" s="26">
        <f t="shared" si="3"/>
        <v>1.2829015777506627</v>
      </c>
      <c r="R9" s="27">
        <f t="shared" si="4"/>
        <v>1.3042857919892072</v>
      </c>
      <c r="S9" s="27">
        <f t="shared" si="7"/>
        <v>1.44640864158163</v>
      </c>
      <c r="T9" s="27">
        <f t="shared" si="5"/>
        <v>1.2878684899305075</v>
      </c>
    </row>
    <row r="10" spans="1:20" x14ac:dyDescent="0.25">
      <c r="B10" s="155">
        <v>4.28571428571429</v>
      </c>
      <c r="C10" s="15">
        <v>4.4458506058673501</v>
      </c>
      <c r="D10" s="16">
        <v>1.6</v>
      </c>
      <c r="E10" s="17">
        <f t="shared" si="0"/>
        <v>7.1133609693877604</v>
      </c>
      <c r="F10" s="18" t="s">
        <v>33</v>
      </c>
      <c r="G10" s="19" t="s">
        <v>34</v>
      </c>
      <c r="H10" s="20" t="s">
        <v>255</v>
      </c>
      <c r="I10" s="21">
        <v>0.8</v>
      </c>
      <c r="J10" s="19">
        <v>5</v>
      </c>
      <c r="K10" s="22">
        <v>2.2000000000000002</v>
      </c>
      <c r="L10" s="23"/>
      <c r="M10" s="23"/>
      <c r="N10" s="24">
        <f t="shared" si="1"/>
        <v>83.571428571428655</v>
      </c>
      <c r="O10" s="24">
        <f t="shared" si="2"/>
        <v>12.8571428571429</v>
      </c>
      <c r="P10" s="24">
        <f t="shared" si="6"/>
        <v>70.714285714285751</v>
      </c>
      <c r="Q10" s="26">
        <f t="shared" si="3"/>
        <v>1.9716380947759546</v>
      </c>
      <c r="R10" s="27">
        <f t="shared" si="4"/>
        <v>1.8979199100757387</v>
      </c>
      <c r="S10" s="27">
        <f t="shared" si="7"/>
        <v>2.2229253029336751</v>
      </c>
      <c r="T10" s="27">
        <f t="shared" si="5"/>
        <v>1.9230422913161842</v>
      </c>
    </row>
    <row r="11" spans="1:20" x14ac:dyDescent="0.25">
      <c r="B11" s="155">
        <v>5.1339285714285703</v>
      </c>
      <c r="C11" s="15">
        <v>0.92075892857141906</v>
      </c>
      <c r="D11" s="16">
        <v>1.6</v>
      </c>
      <c r="E11" s="17">
        <f t="shared" si="0"/>
        <v>1.4732142857142705</v>
      </c>
      <c r="F11" s="18" t="s">
        <v>35</v>
      </c>
      <c r="G11" s="19" t="s">
        <v>34</v>
      </c>
      <c r="H11" s="20" t="s">
        <v>255</v>
      </c>
      <c r="I11" s="21">
        <v>0.8</v>
      </c>
      <c r="J11" s="19">
        <v>5</v>
      </c>
      <c r="K11" s="22">
        <v>2.2000000000000002</v>
      </c>
      <c r="L11" s="23"/>
      <c r="M11" s="23"/>
      <c r="N11" s="24">
        <f t="shared" si="1"/>
        <v>100.11160714285712</v>
      </c>
      <c r="O11" s="24">
        <f t="shared" si="2"/>
        <v>21.339285714285701</v>
      </c>
      <c r="P11" s="24">
        <f t="shared" si="6"/>
        <v>78.772321428571416</v>
      </c>
      <c r="Q11" s="26">
        <f t="shared" si="3"/>
        <v>0.4083365683229771</v>
      </c>
      <c r="R11" s="27">
        <f t="shared" si="4"/>
        <v>0.37322420283436297</v>
      </c>
      <c r="S11" s="27">
        <f t="shared" si="7"/>
        <v>0.46037946428570953</v>
      </c>
      <c r="T11" s="27">
        <f t="shared" si="5"/>
        <v>0.38842932933979957</v>
      </c>
    </row>
    <row r="12" spans="1:20" x14ac:dyDescent="0.25">
      <c r="B12" s="155">
        <v>5.8035714285714297</v>
      </c>
      <c r="C12" s="15">
        <v>2.8664102359693899</v>
      </c>
      <c r="D12" s="16">
        <v>1.6</v>
      </c>
      <c r="E12" s="17">
        <f t="shared" si="0"/>
        <v>4.5862563775510239</v>
      </c>
      <c r="F12" s="18" t="s">
        <v>36</v>
      </c>
      <c r="G12" s="19" t="s">
        <v>37</v>
      </c>
      <c r="H12" s="20" t="s">
        <v>255</v>
      </c>
      <c r="I12" s="21">
        <v>0.8</v>
      </c>
      <c r="J12" s="19">
        <v>5</v>
      </c>
      <c r="K12" s="22">
        <v>2.2000000000000002</v>
      </c>
      <c r="L12" s="23"/>
      <c r="M12" s="23"/>
      <c r="N12" s="24">
        <f t="shared" si="1"/>
        <v>113.16964285714288</v>
      </c>
      <c r="O12" s="24">
        <f t="shared" si="2"/>
        <v>28.035714285714299</v>
      </c>
      <c r="P12" s="24">
        <f t="shared" si="6"/>
        <v>85.133928571428584</v>
      </c>
      <c r="Q12" s="26">
        <f t="shared" si="3"/>
        <v>1.2711906263864248</v>
      </c>
      <c r="R12" s="27">
        <f t="shared" si="4"/>
        <v>1.1173469587845795</v>
      </c>
      <c r="S12" s="27">
        <f t="shared" si="7"/>
        <v>1.433205117984695</v>
      </c>
      <c r="T12" s="27">
        <f t="shared" si="5"/>
        <v>1.1880861152207187</v>
      </c>
    </row>
    <row r="13" spans="1:20" x14ac:dyDescent="0.25">
      <c r="B13" s="155">
        <v>6.6071428571428603</v>
      </c>
      <c r="C13" s="15">
        <v>17.7011918048469</v>
      </c>
      <c r="D13" s="16">
        <v>1.6</v>
      </c>
      <c r="E13" s="17">
        <f t="shared" si="0"/>
        <v>28.321906887755041</v>
      </c>
      <c r="F13" s="18" t="s">
        <v>38</v>
      </c>
      <c r="G13" s="19" t="s">
        <v>39</v>
      </c>
      <c r="H13" s="20" t="s">
        <v>274</v>
      </c>
      <c r="I13" s="21">
        <v>1</v>
      </c>
      <c r="J13" s="19">
        <v>6</v>
      </c>
      <c r="K13" s="22">
        <v>1.5</v>
      </c>
      <c r="L13" s="23"/>
      <c r="M13" s="23"/>
      <c r="N13" s="24">
        <f t="shared" si="1"/>
        <v>128.83928571428578</v>
      </c>
      <c r="O13" s="24">
        <f t="shared" si="2"/>
        <v>36.071428571428605</v>
      </c>
      <c r="P13" s="24">
        <f t="shared" si="6"/>
        <v>92.767857142857167</v>
      </c>
      <c r="Q13" s="26">
        <f t="shared" si="3"/>
        <v>10.139704436037299</v>
      </c>
      <c r="R13" s="27">
        <f t="shared" si="4"/>
        <v>8.2457840409359271</v>
      </c>
      <c r="S13" s="27">
        <f t="shared" si="7"/>
        <v>8.85059590242345</v>
      </c>
      <c r="T13" s="27">
        <f t="shared" si="5"/>
        <v>8.997262414398751</v>
      </c>
    </row>
    <row r="14" spans="1:20" x14ac:dyDescent="0.25">
      <c r="B14" s="155">
        <v>7.3660714285714297</v>
      </c>
      <c r="C14" s="15">
        <v>18.278659119897998</v>
      </c>
      <c r="D14" s="16">
        <v>1.6</v>
      </c>
      <c r="E14" s="17">
        <f t="shared" si="0"/>
        <v>29.2458545918368</v>
      </c>
      <c r="F14" s="18" t="s">
        <v>40</v>
      </c>
      <c r="G14" s="19" t="s">
        <v>41</v>
      </c>
      <c r="H14" s="20" t="s">
        <v>274</v>
      </c>
      <c r="I14" s="21">
        <v>1</v>
      </c>
      <c r="J14" s="19">
        <v>6</v>
      </c>
      <c r="K14" s="22">
        <v>1.5</v>
      </c>
      <c r="L14" s="23"/>
      <c r="M14" s="23"/>
      <c r="N14" s="24">
        <f t="shared" si="1"/>
        <v>143.63839285714289</v>
      </c>
      <c r="O14" s="24">
        <f t="shared" si="2"/>
        <v>43.660714285714299</v>
      </c>
      <c r="P14" s="24">
        <f t="shared" si="6"/>
        <v>99.977678571428584</v>
      </c>
      <c r="Q14" s="26">
        <f t="shared" si="3"/>
        <v>10.47049277846331</v>
      </c>
      <c r="R14" s="27">
        <f t="shared" si="4"/>
        <v>8.1752605810087111</v>
      </c>
      <c r="S14" s="27">
        <f t="shared" si="7"/>
        <v>9.1393295599489992</v>
      </c>
      <c r="T14" s="27">
        <f t="shared" si="5"/>
        <v>9.1397726175257521</v>
      </c>
    </row>
    <row r="15" spans="1:20" x14ac:dyDescent="0.25">
      <c r="B15" s="155">
        <v>8.0803571428571406</v>
      </c>
      <c r="C15" s="15">
        <v>14.755062181122399</v>
      </c>
      <c r="D15" s="16">
        <v>1.6</v>
      </c>
      <c r="E15" s="17">
        <f t="shared" si="0"/>
        <v>23.60809948979584</v>
      </c>
      <c r="F15" s="18" t="s">
        <v>42</v>
      </c>
      <c r="G15" s="19" t="s">
        <v>41</v>
      </c>
      <c r="H15" s="20" t="s">
        <v>274</v>
      </c>
      <c r="I15" s="21">
        <v>1</v>
      </c>
      <c r="J15" s="19">
        <v>6</v>
      </c>
      <c r="K15" s="22">
        <v>1.5</v>
      </c>
      <c r="L15" s="23"/>
      <c r="M15" s="23"/>
      <c r="N15" s="24">
        <f t="shared" si="1"/>
        <v>157.56696428571425</v>
      </c>
      <c r="O15" s="24">
        <f t="shared" si="2"/>
        <v>50.803571428571402</v>
      </c>
      <c r="P15" s="24">
        <f t="shared" si="6"/>
        <v>106.76339285714285</v>
      </c>
      <c r="Q15" s="26">
        <f t="shared" si="3"/>
        <v>8.4520845320125044</v>
      </c>
      <c r="R15" s="27">
        <f t="shared" si="4"/>
        <v>6.3605978243195151</v>
      </c>
      <c r="S15" s="27">
        <f t="shared" si="7"/>
        <v>7.3775310905611997</v>
      </c>
      <c r="T15" s="27">
        <f t="shared" si="5"/>
        <v>7.2741567151336044</v>
      </c>
    </row>
    <row r="16" spans="1:20" x14ac:dyDescent="0.25">
      <c r="B16" s="155">
        <v>8.8839285714285694</v>
      </c>
      <c r="C16" s="15">
        <v>30.17578125</v>
      </c>
      <c r="D16" s="16">
        <f t="shared" ref="D16:D33" si="8">(100/P16)^0.5</f>
        <v>0.9349579356652441</v>
      </c>
      <c r="E16" s="17">
        <f t="shared" si="0"/>
        <v>28.213086144585979</v>
      </c>
      <c r="F16" s="19"/>
      <c r="G16" s="18"/>
      <c r="H16" s="20" t="s">
        <v>274</v>
      </c>
      <c r="I16" s="21">
        <v>1</v>
      </c>
      <c r="J16" s="19">
        <v>6</v>
      </c>
      <c r="K16" s="22">
        <v>1.5</v>
      </c>
      <c r="L16" s="23"/>
      <c r="M16" s="23"/>
      <c r="N16" s="24">
        <f t="shared" si="1"/>
        <v>173.23660714285711</v>
      </c>
      <c r="O16" s="24">
        <f t="shared" si="2"/>
        <v>58.839285714285694</v>
      </c>
      <c r="P16" s="24">
        <f t="shared" si="6"/>
        <v>114.39732142857142</v>
      </c>
      <c r="Q16" s="26">
        <f t="shared" si="3"/>
        <v>17.285474694293477</v>
      </c>
      <c r="R16" s="27">
        <f t="shared" si="4"/>
        <v>12.499500531770458</v>
      </c>
      <c r="S16" s="27">
        <f t="shared" si="7"/>
        <v>15.087890625</v>
      </c>
      <c r="T16" s="27">
        <f t="shared" si="5"/>
        <v>14.659710848031519</v>
      </c>
    </row>
    <row r="17" spans="2:20" x14ac:dyDescent="0.25">
      <c r="B17" s="155">
        <v>9.5982142857142794</v>
      </c>
      <c r="C17" s="15">
        <v>29.777184311224499</v>
      </c>
      <c r="D17" s="16">
        <f t="shared" si="8"/>
        <v>0.90840410098334956</v>
      </c>
      <c r="E17" s="17">
        <f t="shared" si="0"/>
        <v>27.04971634405339</v>
      </c>
      <c r="F17" s="18"/>
      <c r="G17" s="29"/>
      <c r="H17" s="20" t="s">
        <v>274</v>
      </c>
      <c r="I17" s="21">
        <v>1</v>
      </c>
      <c r="J17" s="19">
        <v>6</v>
      </c>
      <c r="K17" s="22">
        <v>1.5</v>
      </c>
      <c r="L17" s="23"/>
      <c r="M17" s="23"/>
      <c r="N17" s="24">
        <f t="shared" si="1"/>
        <v>187.16517857142844</v>
      </c>
      <c r="O17" s="24">
        <f t="shared" si="2"/>
        <v>65.98214285714279</v>
      </c>
      <c r="P17" s="24">
        <f t="shared" si="6"/>
        <v>121.18303571428565</v>
      </c>
      <c r="Q17" s="26">
        <f t="shared" si="3"/>
        <v>17.057147969581859</v>
      </c>
      <c r="R17" s="27">
        <f t="shared" si="4"/>
        <v>11.920081243856016</v>
      </c>
      <c r="S17" s="27">
        <f t="shared" si="7"/>
        <v>14.888592155612249</v>
      </c>
      <c r="T17" s="27">
        <f t="shared" si="5"/>
        <v>14.29230416512455</v>
      </c>
    </row>
    <row r="18" spans="2:20" x14ac:dyDescent="0.25">
      <c r="B18" s="155">
        <v>11.1160714285714</v>
      </c>
      <c r="C18" s="15">
        <v>9.64305644132655</v>
      </c>
      <c r="D18" s="16">
        <f t="shared" si="8"/>
        <v>0.85874825162604163</v>
      </c>
      <c r="E18" s="17">
        <f t="shared" si="0"/>
        <v>8.280957859320413</v>
      </c>
      <c r="F18" s="18"/>
      <c r="G18" s="19"/>
      <c r="H18" s="20" t="s">
        <v>274</v>
      </c>
      <c r="I18" s="21">
        <v>1</v>
      </c>
      <c r="J18" s="19">
        <v>6</v>
      </c>
      <c r="K18" s="22">
        <v>1.5</v>
      </c>
      <c r="L18" s="23"/>
      <c r="M18" s="23"/>
      <c r="N18" s="24">
        <f t="shared" si="1"/>
        <v>216.76339285714232</v>
      </c>
      <c r="O18" s="24">
        <f t="shared" si="2"/>
        <v>81.160714285714008</v>
      </c>
      <c r="P18" s="24">
        <f t="shared" si="6"/>
        <v>135.60267857142833</v>
      </c>
      <c r="Q18" s="26">
        <f t="shared" si="3"/>
        <v>5.5237942875859698</v>
      </c>
      <c r="R18" s="27">
        <f t="shared" si="4"/>
        <v>3.6030254781635991</v>
      </c>
      <c r="S18" s="27">
        <f t="shared" si="7"/>
        <v>4.821528220663275</v>
      </c>
      <c r="T18" s="27">
        <f t="shared" si="5"/>
        <v>4.5224405319038015</v>
      </c>
    </row>
    <row r="19" spans="2:20" x14ac:dyDescent="0.25">
      <c r="B19" s="155">
        <v>12.5446428571429</v>
      </c>
      <c r="C19" s="15">
        <v>19.588050063775501</v>
      </c>
      <c r="D19" s="16">
        <f t="shared" si="8"/>
        <v>0.81875370156209692</v>
      </c>
      <c r="E19" s="17">
        <f t="shared" si="0"/>
        <v>16.037788496099861</v>
      </c>
      <c r="F19" s="30"/>
      <c r="G19" s="30"/>
      <c r="H19" s="20" t="s">
        <v>274</v>
      </c>
      <c r="I19" s="21">
        <v>1</v>
      </c>
      <c r="J19" s="19">
        <v>6</v>
      </c>
      <c r="K19" s="22">
        <v>1.5</v>
      </c>
      <c r="L19" s="23"/>
      <c r="M19" s="23"/>
      <c r="N19" s="24">
        <f t="shared" si="1"/>
        <v>244.62053571428655</v>
      </c>
      <c r="O19" s="24">
        <f t="shared" si="2"/>
        <v>95.44642857142901</v>
      </c>
      <c r="P19" s="24">
        <f t="shared" si="6"/>
        <v>149.17410714285754</v>
      </c>
      <c r="Q19" s="26">
        <f t="shared" si="3"/>
        <v>11.220546069140966</v>
      </c>
      <c r="R19" s="27">
        <f t="shared" si="4"/>
        <v>6.8870219562644355</v>
      </c>
      <c r="S19" s="27">
        <f t="shared" si="7"/>
        <v>9.7940250318877506</v>
      </c>
      <c r="T19" s="27">
        <f t="shared" si="5"/>
        <v>9.0114133111448425</v>
      </c>
    </row>
    <row r="20" spans="2:20" x14ac:dyDescent="0.25">
      <c r="B20" s="155">
        <v>14.151785714285699</v>
      </c>
      <c r="C20" s="15">
        <v>27.773238201530599</v>
      </c>
      <c r="D20" s="16">
        <f t="shared" si="8"/>
        <v>0.77981874801847206</v>
      </c>
      <c r="E20" s="17">
        <f t="shared" si="0"/>
        <v>21.658091842736393</v>
      </c>
      <c r="F20" s="30"/>
      <c r="G20" s="30"/>
      <c r="H20" s="20" t="s">
        <v>274</v>
      </c>
      <c r="I20" s="21">
        <v>1</v>
      </c>
      <c r="J20" s="19">
        <v>6</v>
      </c>
      <c r="K20" s="22">
        <v>1.5</v>
      </c>
      <c r="L20" s="23"/>
      <c r="M20" s="23"/>
      <c r="N20" s="24">
        <f t="shared" si="1"/>
        <v>275.95982142857116</v>
      </c>
      <c r="O20" s="24">
        <f t="shared" si="2"/>
        <v>111.517857142857</v>
      </c>
      <c r="P20" s="24">
        <f t="shared" si="6"/>
        <v>164.44196428571416</v>
      </c>
      <c r="Q20" s="26">
        <f t="shared" si="3"/>
        <v>15.909235361094158</v>
      </c>
      <c r="R20" s="27">
        <f t="shared" si="4"/>
        <v>9.1570345960700585</v>
      </c>
      <c r="S20" s="27">
        <f t="shared" si="7"/>
        <v>13.8866191007653</v>
      </c>
      <c r="T20" s="27">
        <f t="shared" si="5"/>
        <v>12.53297815250658</v>
      </c>
    </row>
    <row r="21" spans="2:20" x14ac:dyDescent="0.25">
      <c r="B21" s="155">
        <v>15.8035714285714</v>
      </c>
      <c r="C21" s="15">
        <v>30.293865593112201</v>
      </c>
      <c r="D21" s="16">
        <f t="shared" si="8"/>
        <v>0.74507885696608933</v>
      </c>
      <c r="E21" s="17">
        <f t="shared" si="0"/>
        <v>22.57131874920038</v>
      </c>
      <c r="F21" s="30"/>
      <c r="G21" s="30"/>
      <c r="H21" s="20" t="s">
        <v>274</v>
      </c>
      <c r="I21" s="21">
        <v>1</v>
      </c>
      <c r="J21" s="19">
        <v>6</v>
      </c>
      <c r="K21" s="22">
        <v>1.5</v>
      </c>
      <c r="L21" s="23"/>
      <c r="M21" s="23"/>
      <c r="N21" s="24">
        <f t="shared" si="1"/>
        <v>308.16964285714232</v>
      </c>
      <c r="O21" s="24">
        <f t="shared" si="2"/>
        <v>128.03571428571399</v>
      </c>
      <c r="P21" s="24">
        <f t="shared" si="6"/>
        <v>180.13392857142833</v>
      </c>
      <c r="Q21" s="26">
        <f t="shared" si="3"/>
        <v>17.35311648648927</v>
      </c>
      <c r="R21" s="27">
        <f t="shared" si="4"/>
        <v>9.3875186470384797</v>
      </c>
      <c r="S21" s="27">
        <f t="shared" si="7"/>
        <v>15.146932796556101</v>
      </c>
      <c r="T21" s="27">
        <f t="shared" si="5"/>
        <v>13.430539879503524</v>
      </c>
    </row>
    <row r="22" spans="2:20" x14ac:dyDescent="0.25">
      <c r="B22" s="155">
        <v>17.321428571428601</v>
      </c>
      <c r="C22" s="15">
        <v>25.198800223214299</v>
      </c>
      <c r="D22" s="16">
        <f t="shared" si="8"/>
        <v>0.71693601279564811</v>
      </c>
      <c r="E22" s="17">
        <f t="shared" si="0"/>
        <v>18.065927359265348</v>
      </c>
      <c r="F22" s="30"/>
      <c r="G22" s="30"/>
      <c r="H22" s="20" t="s">
        <v>274</v>
      </c>
      <c r="I22" s="21">
        <v>1</v>
      </c>
      <c r="J22" s="19">
        <v>6</v>
      </c>
      <c r="K22" s="22">
        <v>1.5</v>
      </c>
      <c r="L22" s="23"/>
      <c r="M22" s="23"/>
      <c r="N22" s="24">
        <f t="shared" si="1"/>
        <v>337.76785714285774</v>
      </c>
      <c r="O22" s="24">
        <f t="shared" si="2"/>
        <v>143.21428571428601</v>
      </c>
      <c r="P22" s="24">
        <f t="shared" si="6"/>
        <v>194.55357142857173</v>
      </c>
      <c r="Q22" s="26">
        <f t="shared" si="3"/>
        <v>14.434530127862974</v>
      </c>
      <c r="R22" s="27">
        <f t="shared" si="4"/>
        <v>7.3997786023859913</v>
      </c>
      <c r="S22" s="27">
        <f t="shared" si="7"/>
        <v>12.599400111607149</v>
      </c>
      <c r="T22" s="27">
        <f t="shared" si="5"/>
        <v>11.008461602498276</v>
      </c>
    </row>
    <row r="23" spans="2:20" x14ac:dyDescent="0.25">
      <c r="B23" s="155">
        <v>18.7053571428571</v>
      </c>
      <c r="C23" s="15">
        <v>37.488042091836697</v>
      </c>
      <c r="D23" s="16">
        <f t="shared" si="8"/>
        <v>0.69387432564968832</v>
      </c>
      <c r="E23" s="17">
        <f t="shared" si="0"/>
        <v>26.011989926400318</v>
      </c>
      <c r="F23" s="30"/>
      <c r="G23" s="30"/>
      <c r="H23" s="20" t="s">
        <v>274</v>
      </c>
      <c r="I23" s="21">
        <v>1</v>
      </c>
      <c r="J23" s="19">
        <v>6</v>
      </c>
      <c r="K23" s="22">
        <v>1.5</v>
      </c>
      <c r="L23" s="23"/>
      <c r="M23" s="23"/>
      <c r="N23" s="24">
        <f t="shared" si="1"/>
        <v>364.75446428571342</v>
      </c>
      <c r="O23" s="24">
        <f t="shared" si="2"/>
        <v>157.05357142857099</v>
      </c>
      <c r="P23" s="24">
        <f t="shared" si="6"/>
        <v>207.70089285714243</v>
      </c>
      <c r="Q23" s="26">
        <f t="shared" si="3"/>
        <v>21.474128459128195</v>
      </c>
      <c r="R23" s="27">
        <f t="shared" si="4"/>
        <v>10.506971864719679</v>
      </c>
      <c r="S23" s="27">
        <f t="shared" si="7"/>
        <v>18.744021045918348</v>
      </c>
      <c r="T23" s="27">
        <f t="shared" si="5"/>
        <v>16.176500174842289</v>
      </c>
    </row>
    <row r="24" spans="2:20" x14ac:dyDescent="0.25">
      <c r="B24" s="155">
        <v>20.089285714285701</v>
      </c>
      <c r="C24" s="15">
        <v>37.667908960459201</v>
      </c>
      <c r="D24" s="16">
        <f t="shared" si="8"/>
        <v>0.67290391332764576</v>
      </c>
      <c r="E24" s="17">
        <f t="shared" si="0"/>
        <v>25.346883346362489</v>
      </c>
      <c r="F24" s="30"/>
      <c r="G24" s="30"/>
      <c r="H24" s="20" t="s">
        <v>274</v>
      </c>
      <c r="I24" s="21">
        <v>1</v>
      </c>
      <c r="J24" s="19">
        <v>6</v>
      </c>
      <c r="K24" s="22">
        <v>1.5</v>
      </c>
      <c r="L24" s="23"/>
      <c r="M24" s="23"/>
      <c r="N24" s="24">
        <f t="shared" si="1"/>
        <v>391.74107142857116</v>
      </c>
      <c r="O24" s="24">
        <f t="shared" si="2"/>
        <v>170.892857142857</v>
      </c>
      <c r="P24" s="24">
        <f t="shared" si="6"/>
        <v>220.84821428571416</v>
      </c>
      <c r="Q24" s="26">
        <f t="shared" si="3"/>
        <v>21.577160893654344</v>
      </c>
      <c r="R24" s="27">
        <f t="shared" si="4"/>
        <v>10.097291919011784</v>
      </c>
      <c r="S24" s="27">
        <f t="shared" si="7"/>
        <v>18.8339544802296</v>
      </c>
      <c r="T24" s="27">
        <f t="shared" si="5"/>
        <v>16.069283354447148</v>
      </c>
    </row>
    <row r="25" spans="2:20" x14ac:dyDescent="0.25">
      <c r="B25" s="155">
        <v>21.696428571428601</v>
      </c>
      <c r="C25" s="15">
        <v>24.368722098214299</v>
      </c>
      <c r="D25" s="16">
        <f t="shared" si="8"/>
        <v>0.65078453751983822</v>
      </c>
      <c r="E25" s="17">
        <f t="shared" si="0"/>
        <v>15.858787540635854</v>
      </c>
      <c r="F25" s="30"/>
      <c r="G25" s="30"/>
      <c r="H25" s="20" t="s">
        <v>274</v>
      </c>
      <c r="I25" s="21">
        <v>1</v>
      </c>
      <c r="J25" s="19">
        <v>6</v>
      </c>
      <c r="K25" s="22">
        <v>1.5</v>
      </c>
      <c r="L25" s="23"/>
      <c r="M25" s="23"/>
      <c r="N25" s="24">
        <f t="shared" si="1"/>
        <v>423.08035714285774</v>
      </c>
      <c r="O25" s="24">
        <f t="shared" si="2"/>
        <v>186.96428571428601</v>
      </c>
      <c r="P25" s="24">
        <f t="shared" si="6"/>
        <v>236.11607142857173</v>
      </c>
      <c r="Q25" s="26">
        <f t="shared" si="3"/>
        <v>13.959039723651017</v>
      </c>
      <c r="R25" s="27">
        <f t="shared" si="4"/>
        <v>6.217631256620761</v>
      </c>
      <c r="S25" s="27">
        <f t="shared" si="7"/>
        <v>12.184361049107149</v>
      </c>
      <c r="T25" s="27">
        <f t="shared" si="5"/>
        <v>10.268618999833093</v>
      </c>
    </row>
    <row r="26" spans="2:20" x14ac:dyDescent="0.25">
      <c r="B26" s="155">
        <v>23.1696428571429</v>
      </c>
      <c r="C26" s="15">
        <v>30.6022799744898</v>
      </c>
      <c r="D26" s="16">
        <f t="shared" si="8"/>
        <v>0.63231440617405088</v>
      </c>
      <c r="E26" s="17">
        <f t="shared" si="0"/>
        <v>19.350262489641565</v>
      </c>
      <c r="F26" s="30"/>
      <c r="G26" s="30"/>
      <c r="H26" s="20" t="s">
        <v>274</v>
      </c>
      <c r="I26" s="21">
        <v>1</v>
      </c>
      <c r="J26" s="19">
        <v>6</v>
      </c>
      <c r="K26" s="22">
        <v>1.5</v>
      </c>
      <c r="L26" s="23"/>
      <c r="M26" s="23"/>
      <c r="N26" s="24">
        <f t="shared" si="1"/>
        <v>451.80803571428658</v>
      </c>
      <c r="O26" s="24">
        <f t="shared" si="2"/>
        <v>201.69642857142901</v>
      </c>
      <c r="P26" s="24">
        <f t="shared" si="6"/>
        <v>250.11160714285757</v>
      </c>
      <c r="Q26" s="26">
        <f t="shared" si="3"/>
        <v>17.52978428973492</v>
      </c>
      <c r="R26" s="27">
        <f t="shared" si="4"/>
        <v>7.4779091673913172</v>
      </c>
      <c r="S26" s="27">
        <f t="shared" si="7"/>
        <v>15.3011399872449</v>
      </c>
      <c r="T26" s="27">
        <f t="shared" si="5"/>
        <v>12.760872381828836</v>
      </c>
    </row>
    <row r="27" spans="2:20" x14ac:dyDescent="0.25">
      <c r="B27" s="155">
        <v>24.821428571428601</v>
      </c>
      <c r="C27" s="15">
        <v>19.255719866071399</v>
      </c>
      <c r="D27" s="16">
        <f t="shared" si="8"/>
        <v>0.61336585232150609</v>
      </c>
      <c r="E27" s="17">
        <f t="shared" si="0"/>
        <v>11.810801027717041</v>
      </c>
      <c r="F27" s="30"/>
      <c r="G27" s="30"/>
      <c r="H27" s="20" t="s">
        <v>274</v>
      </c>
      <c r="I27" s="21">
        <v>1</v>
      </c>
      <c r="J27" s="19">
        <v>6</v>
      </c>
      <c r="K27" s="22">
        <v>1.5</v>
      </c>
      <c r="L27" s="23"/>
      <c r="M27" s="23"/>
      <c r="N27" s="24">
        <f t="shared" si="1"/>
        <v>484.01785714285774</v>
      </c>
      <c r="O27" s="24">
        <f t="shared" si="2"/>
        <v>218.21428571428601</v>
      </c>
      <c r="P27" s="24">
        <f t="shared" si="6"/>
        <v>265.80357142857173</v>
      </c>
      <c r="Q27" s="26">
        <f t="shared" si="3"/>
        <v>11.030178662412638</v>
      </c>
      <c r="R27" s="27">
        <f t="shared" si="4"/>
        <v>4.4922830082373126</v>
      </c>
      <c r="S27" s="27">
        <f t="shared" si="7"/>
        <v>9.6278599330356993</v>
      </c>
      <c r="T27" s="27">
        <f t="shared" si="5"/>
        <v>7.9419413903558906</v>
      </c>
    </row>
    <row r="28" spans="2:20" x14ac:dyDescent="0.25">
      <c r="B28" s="155">
        <v>26.2946428571429</v>
      </c>
      <c r="C28" s="15">
        <v>33.6924027423469</v>
      </c>
      <c r="D28" s="16">
        <f t="shared" si="8"/>
        <v>0.59782880660802085</v>
      </c>
      <c r="E28" s="17">
        <f t="shared" si="0"/>
        <v>20.142288923214057</v>
      </c>
      <c r="F28" s="30"/>
      <c r="G28" s="30"/>
      <c r="H28" s="20" t="s">
        <v>274</v>
      </c>
      <c r="I28" s="21">
        <v>1</v>
      </c>
      <c r="J28" s="19">
        <v>6</v>
      </c>
      <c r="K28" s="22">
        <v>1.5</v>
      </c>
      <c r="L28" s="23"/>
      <c r="M28" s="23"/>
      <c r="N28" s="24">
        <f t="shared" si="1"/>
        <v>512.74553571428658</v>
      </c>
      <c r="O28" s="24">
        <f t="shared" si="2"/>
        <v>232.94642857142901</v>
      </c>
      <c r="P28" s="24">
        <f t="shared" si="6"/>
        <v>279.79910714285757</v>
      </c>
      <c r="Q28" s="26">
        <f t="shared" si="3"/>
        <v>19.299887223061756</v>
      </c>
      <c r="R28" s="27">
        <f t="shared" si="4"/>
        <v>7.5552587052987921</v>
      </c>
      <c r="S28" s="27">
        <f t="shared" si="7"/>
        <v>16.84620137117345</v>
      </c>
      <c r="T28" s="27">
        <f t="shared" si="5"/>
        <v>13.76972571092691</v>
      </c>
    </row>
    <row r="29" spans="2:20" x14ac:dyDescent="0.25">
      <c r="B29" s="155">
        <v>27.8571428571429</v>
      </c>
      <c r="C29" s="15">
        <v>33.870276626275498</v>
      </c>
      <c r="D29" s="16">
        <f t="shared" si="8"/>
        <v>0.58257526500353485</v>
      </c>
      <c r="E29" s="17">
        <f t="shared" si="0"/>
        <v>19.73198538129548</v>
      </c>
      <c r="F29" s="30"/>
      <c r="G29" s="30"/>
      <c r="H29" s="20" t="s">
        <v>274</v>
      </c>
      <c r="I29" s="21">
        <v>1</v>
      </c>
      <c r="J29" s="19">
        <v>6</v>
      </c>
      <c r="K29" s="22">
        <v>1.5</v>
      </c>
      <c r="L29" s="23"/>
      <c r="M29" s="23"/>
      <c r="N29" s="24">
        <f t="shared" si="1"/>
        <v>543.21428571428658</v>
      </c>
      <c r="O29" s="24">
        <f t="shared" si="2"/>
        <v>248.57142857142901</v>
      </c>
      <c r="P29" s="24">
        <f t="shared" si="6"/>
        <v>294.64285714285757</v>
      </c>
      <c r="Q29" s="26">
        <f t="shared" si="3"/>
        <v>19.401778023964333</v>
      </c>
      <c r="R29" s="27">
        <f t="shared" si="4"/>
        <v>7.2948856422481114</v>
      </c>
      <c r="S29" s="27">
        <f t="shared" si="7"/>
        <v>16.935138313137749</v>
      </c>
      <c r="T29" s="27">
        <f t="shared" si="5"/>
        <v>13.716572562342465</v>
      </c>
    </row>
    <row r="30" spans="2:20" x14ac:dyDescent="0.25">
      <c r="B30" s="155">
        <v>29.285714285714299</v>
      </c>
      <c r="C30" s="15">
        <v>51.041832748724502</v>
      </c>
      <c r="D30" s="16">
        <f t="shared" si="8"/>
        <v>0.56960477037855539</v>
      </c>
      <c r="E30" s="17">
        <f t="shared" si="0"/>
        <v>29.073671422537849</v>
      </c>
      <c r="F30" s="30"/>
      <c r="G30" s="30"/>
      <c r="H30" s="20" t="s">
        <v>274</v>
      </c>
      <c r="I30" s="21">
        <v>1</v>
      </c>
      <c r="J30" s="19">
        <v>6</v>
      </c>
      <c r="K30" s="22">
        <v>1.5</v>
      </c>
      <c r="L30" s="23"/>
      <c r="M30" s="23"/>
      <c r="N30" s="24">
        <f t="shared" si="1"/>
        <v>571.07142857142878</v>
      </c>
      <c r="O30" s="24">
        <f t="shared" si="2"/>
        <v>262.857142857143</v>
      </c>
      <c r="P30" s="24">
        <f t="shared" si="6"/>
        <v>308.21428571428578</v>
      </c>
      <c r="Q30" s="26">
        <f t="shared" si="3"/>
        <v>29.238093324541097</v>
      </c>
      <c r="R30" s="27">
        <f t="shared" si="4"/>
        <v>10.60976209435616</v>
      </c>
      <c r="S30" s="27">
        <f t="shared" si="7"/>
        <v>25.520916374362251</v>
      </c>
      <c r="T30" s="27">
        <f t="shared" si="5"/>
        <v>20.508176891525896</v>
      </c>
    </row>
    <row r="31" spans="2:20" x14ac:dyDescent="0.25">
      <c r="B31" s="155">
        <v>30.9375</v>
      </c>
      <c r="C31" s="15">
        <v>10.398397640306101</v>
      </c>
      <c r="D31" s="16">
        <f t="shared" si="8"/>
        <v>0.55563594851676879</v>
      </c>
      <c r="E31" s="17">
        <f t="shared" si="0"/>
        <v>5.7777235359260102</v>
      </c>
      <c r="F31" s="30"/>
      <c r="G31" s="30"/>
      <c r="H31" s="20" t="s">
        <v>255</v>
      </c>
      <c r="I31" s="21">
        <v>0.8</v>
      </c>
      <c r="J31" s="19">
        <v>5</v>
      </c>
      <c r="K31" s="22">
        <v>2.2000000000000002</v>
      </c>
      <c r="L31" s="23"/>
      <c r="M31" s="23"/>
      <c r="N31" s="24">
        <f t="shared" si="1"/>
        <v>603.28125</v>
      </c>
      <c r="O31" s="24">
        <f t="shared" si="2"/>
        <v>279.375</v>
      </c>
      <c r="P31" s="24">
        <f t="shared" si="6"/>
        <v>323.90625</v>
      </c>
      <c r="Q31" s="26">
        <f t="shared" si="3"/>
        <v>4.6114633013531385</v>
      </c>
      <c r="R31" s="27">
        <f t="shared" si="4"/>
        <v>1.6621219130989768</v>
      </c>
      <c r="S31" s="27">
        <f t="shared" si="7"/>
        <v>5.1991988201530503</v>
      </c>
      <c r="T31" s="27">
        <f t="shared" si="5"/>
        <v>3.31367673085429</v>
      </c>
    </row>
    <row r="32" spans="2:20" x14ac:dyDescent="0.25">
      <c r="B32" s="155">
        <v>32.276785714285701</v>
      </c>
      <c r="C32" s="15">
        <v>34.992825255101998</v>
      </c>
      <c r="D32" s="16">
        <f t="shared" si="8"/>
        <v>0.54503442919692024</v>
      </c>
      <c r="E32" s="17">
        <f t="shared" si="0"/>
        <v>19.072294538902092</v>
      </c>
      <c r="F32" s="30"/>
      <c r="G32" s="30"/>
      <c r="H32" s="20" t="s">
        <v>274</v>
      </c>
      <c r="I32" s="21">
        <v>1</v>
      </c>
      <c r="J32" s="19">
        <v>6</v>
      </c>
      <c r="K32" s="22">
        <v>1.5</v>
      </c>
      <c r="L32" s="23"/>
      <c r="M32" s="23"/>
      <c r="N32" s="24">
        <f t="shared" si="1"/>
        <v>629.39732142857122</v>
      </c>
      <c r="O32" s="24">
        <f t="shared" si="2"/>
        <v>292.767857142857</v>
      </c>
      <c r="P32" s="24">
        <f t="shared" si="6"/>
        <v>336.62946428571422</v>
      </c>
      <c r="Q32" s="26">
        <f t="shared" si="3"/>
        <v>20.044803162433428</v>
      </c>
      <c r="R32" s="27">
        <f t="shared" si="4"/>
        <v>6.7786525834300804</v>
      </c>
      <c r="S32" s="27">
        <f t="shared" si="7"/>
        <v>17.496412627550999</v>
      </c>
      <c r="T32" s="27">
        <f t="shared" si="5"/>
        <v>13.846742701313726</v>
      </c>
    </row>
    <row r="33" spans="2:20" x14ac:dyDescent="0.25">
      <c r="B33" s="155">
        <v>33.928571428571402</v>
      </c>
      <c r="C33" s="15">
        <v>94.740015146683604</v>
      </c>
      <c r="D33" s="16">
        <f t="shared" si="8"/>
        <v>0.53275860230735728</v>
      </c>
      <c r="E33" s="17">
        <f t="shared" si="0"/>
        <v>50.473558052125014</v>
      </c>
      <c r="F33" s="30"/>
      <c r="G33" s="30"/>
      <c r="H33" s="20" t="s">
        <v>274</v>
      </c>
      <c r="I33" s="21">
        <v>0.8</v>
      </c>
      <c r="J33" s="19">
        <v>6</v>
      </c>
      <c r="K33" s="22">
        <v>1.5</v>
      </c>
      <c r="L33" s="23"/>
      <c r="M33" s="23"/>
      <c r="N33" s="24">
        <f t="shared" si="1"/>
        <v>661.60714285714232</v>
      </c>
      <c r="O33" s="24">
        <f t="shared" si="2"/>
        <v>309.28571428571399</v>
      </c>
      <c r="P33" s="24">
        <f t="shared" si="6"/>
        <v>352.32142857142833</v>
      </c>
      <c r="Q33" s="26">
        <f t="shared" si="3"/>
        <v>54.269552154676362</v>
      </c>
      <c r="R33" s="27">
        <f t="shared" si="4"/>
        <v>14.150197157320415</v>
      </c>
      <c r="S33" s="27">
        <f t="shared" si="7"/>
        <v>47.370007573341802</v>
      </c>
      <c r="T33" s="27">
        <f t="shared" si="5"/>
        <v>29.758078377243482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58635-AC11-45E1-BCE7-12C6967A0BDA}">
  <dimension ref="E1:AA88"/>
  <sheetViews>
    <sheetView workbookViewId="0">
      <selection activeCell="AE38" sqref="AE38"/>
    </sheetView>
  </sheetViews>
  <sheetFormatPr defaultRowHeight="15" x14ac:dyDescent="0.25"/>
  <cols>
    <col min="5" max="8" width="9.140625" style="153"/>
    <col min="9" max="9" width="9.5703125" bestFit="1" customWidth="1"/>
    <col min="15" max="15" width="9.5703125" bestFit="1" customWidth="1"/>
    <col min="21" max="21" width="9.5703125" bestFit="1" customWidth="1"/>
    <col min="27" max="27" width="9.5703125" bestFit="1" customWidth="1"/>
  </cols>
  <sheetData>
    <row r="1" spans="5:27" s="153" customFormat="1" x14ac:dyDescent="0.25"/>
    <row r="2" spans="5:27" s="153" customFormat="1" x14ac:dyDescent="0.25"/>
    <row r="3" spans="5:27" s="153" customFormat="1" x14ac:dyDescent="0.25"/>
    <row r="4" spans="5:27" x14ac:dyDescent="0.25">
      <c r="E4" s="154" t="s">
        <v>207</v>
      </c>
      <c r="K4" s="154" t="s">
        <v>248</v>
      </c>
      <c r="L4" s="153"/>
      <c r="M4" s="153"/>
      <c r="N4" s="153"/>
      <c r="Q4" s="154" t="s">
        <v>249</v>
      </c>
      <c r="R4" s="153"/>
      <c r="S4" s="153"/>
      <c r="T4" s="153"/>
      <c r="W4" s="154" t="s">
        <v>250</v>
      </c>
      <c r="X4" s="153"/>
      <c r="Y4" s="153"/>
      <c r="Z4" s="153"/>
    </row>
    <row r="5" spans="5:27" x14ac:dyDescent="0.25">
      <c r="E5" s="46" t="s">
        <v>49</v>
      </c>
      <c r="F5" s="46" t="s">
        <v>47</v>
      </c>
      <c r="G5" s="46" t="s">
        <v>50</v>
      </c>
      <c r="H5" s="46" t="s">
        <v>48</v>
      </c>
      <c r="I5" s="241" t="s">
        <v>283</v>
      </c>
      <c r="K5" s="46" t="s">
        <v>49</v>
      </c>
      <c r="L5" s="46" t="s">
        <v>47</v>
      </c>
      <c r="M5" s="46" t="s">
        <v>50</v>
      </c>
      <c r="N5" s="46" t="s">
        <v>48</v>
      </c>
      <c r="O5" s="241" t="s">
        <v>283</v>
      </c>
      <c r="Q5" s="46" t="s">
        <v>49</v>
      </c>
      <c r="R5" s="46" t="s">
        <v>47</v>
      </c>
      <c r="S5" s="46" t="s">
        <v>50</v>
      </c>
      <c r="T5" s="46" t="s">
        <v>48</v>
      </c>
      <c r="U5" s="241" t="s">
        <v>283</v>
      </c>
      <c r="W5" s="46" t="s">
        <v>49</v>
      </c>
      <c r="X5" s="46" t="s">
        <v>47</v>
      </c>
      <c r="Y5" s="46" t="s">
        <v>50</v>
      </c>
      <c r="Z5" s="46" t="s">
        <v>48</v>
      </c>
      <c r="AA5" s="241" t="s">
        <v>283</v>
      </c>
    </row>
    <row r="6" spans="5:27" x14ac:dyDescent="0.25">
      <c r="I6" s="241"/>
      <c r="O6" s="241"/>
      <c r="U6" s="241"/>
      <c r="AA6" s="241"/>
    </row>
    <row r="7" spans="5:27" x14ac:dyDescent="0.25">
      <c r="E7" s="44">
        <v>1.33928571428571</v>
      </c>
      <c r="F7" s="47">
        <v>0.68696882625333322</v>
      </c>
      <c r="G7" s="45">
        <f t="shared" ref="G7:G34" si="0">IF(F7&lt;=1.5,(F7*1000)^0.4,(F7*1000)^0.45)</f>
        <v>13.638757635477212</v>
      </c>
      <c r="H7" s="45">
        <f t="shared" ref="H7:H18" si="1">IF(E7&lt;3,0,(E7-3)*10)</f>
        <v>0</v>
      </c>
      <c r="I7" s="242">
        <f>F7*10</f>
        <v>6.869688262533332</v>
      </c>
      <c r="K7" s="44">
        <v>1.33928571428571</v>
      </c>
      <c r="L7" s="47">
        <v>0.81109376617495543</v>
      </c>
      <c r="M7" s="45">
        <f t="shared" ref="M7:M34" si="2">IF(L7&lt;=1.5,(L7*1000)^0.4,(L7*1000)^0.45)</f>
        <v>14.575666587198803</v>
      </c>
      <c r="N7" s="45">
        <f t="shared" ref="N7:N34" si="3">IF(K7&lt;3,0,(K7-3)*10)</f>
        <v>0</v>
      </c>
      <c r="O7" s="242">
        <f>L7*10</f>
        <v>8.1109376617495546</v>
      </c>
      <c r="Q7" s="44">
        <v>1.33928571428571</v>
      </c>
      <c r="R7" s="47">
        <v>0.77452367665817001</v>
      </c>
      <c r="S7" s="45">
        <f t="shared" ref="S7:S34" si="4">IF(R7&lt;=1.5,(R7*1000)^0.4,(R7*1000)^0.45)</f>
        <v>14.309151417652282</v>
      </c>
      <c r="T7" s="45">
        <f t="shared" ref="T7:T34" si="5">IF(Q7&lt;3,0,(Q7-3)*10)</f>
        <v>0</v>
      </c>
      <c r="U7" s="242">
        <f>R7*10</f>
        <v>7.7452367665816997</v>
      </c>
      <c r="W7" s="44">
        <v>1.33928571428571</v>
      </c>
      <c r="X7" s="47">
        <v>0.87460725453858812</v>
      </c>
      <c r="Y7" s="45">
        <f t="shared" ref="Y7:Y34" si="6">IF(X7&lt;=1.5,(X7*1000)^0.4,(X7*1000)^0.45)</f>
        <v>15.021912575086443</v>
      </c>
      <c r="Z7" s="45">
        <f t="shared" ref="Z7:Z34" si="7">IF(W7&lt;3,0,(W7-3)*10)</f>
        <v>0</v>
      </c>
      <c r="AA7" s="242">
        <f>X7*10</f>
        <v>8.7460725453858821</v>
      </c>
    </row>
    <row r="8" spans="5:27" x14ac:dyDescent="0.25">
      <c r="E8" s="44">
        <v>2.1875</v>
      </c>
      <c r="F8" s="47">
        <v>1.5489390389307858</v>
      </c>
      <c r="G8" s="45">
        <f t="shared" si="0"/>
        <v>27.259346906476406</v>
      </c>
      <c r="H8" s="45">
        <f t="shared" si="1"/>
        <v>0</v>
      </c>
      <c r="I8" s="242">
        <f t="shared" ref="I8:I34" si="8">F8*10</f>
        <v>15.489390389307857</v>
      </c>
      <c r="K8" s="44">
        <v>2.1875</v>
      </c>
      <c r="L8" s="47">
        <v>1.7168411382410067</v>
      </c>
      <c r="M8" s="45">
        <f t="shared" si="2"/>
        <v>28.551475047770566</v>
      </c>
      <c r="N8" s="45">
        <f t="shared" si="3"/>
        <v>0</v>
      </c>
      <c r="O8" s="242">
        <f t="shared" ref="O8:O34" si="9">L8*10</f>
        <v>17.168411382410067</v>
      </c>
      <c r="Q8" s="44">
        <v>2.1875</v>
      </c>
      <c r="R8" s="47">
        <v>1.7463528380102</v>
      </c>
      <c r="S8" s="45">
        <f t="shared" si="4"/>
        <v>28.771294168743683</v>
      </c>
      <c r="T8" s="45">
        <f t="shared" si="5"/>
        <v>0</v>
      </c>
      <c r="U8" s="242">
        <f t="shared" ref="U8:U34" si="10">R8*10</f>
        <v>17.463528380102002</v>
      </c>
      <c r="W8" s="44">
        <v>2.1875</v>
      </c>
      <c r="X8" s="47">
        <v>1.7142295970399151</v>
      </c>
      <c r="Y8" s="45">
        <f t="shared" si="6"/>
        <v>28.531923118853328</v>
      </c>
      <c r="Z8" s="45">
        <f t="shared" si="7"/>
        <v>0</v>
      </c>
      <c r="AA8" s="242">
        <f t="shared" ref="AA8:AA34" si="11">X8*10</f>
        <v>17.14229597039915</v>
      </c>
    </row>
    <row r="9" spans="5:27" x14ac:dyDescent="0.25">
      <c r="E9" s="44">
        <v>2.8571428571428599</v>
      </c>
      <c r="F9" s="47">
        <v>6.8072758888711915</v>
      </c>
      <c r="G9" s="45">
        <f t="shared" si="0"/>
        <v>53.068646170731874</v>
      </c>
      <c r="H9" s="45">
        <f t="shared" si="1"/>
        <v>0</v>
      </c>
      <c r="I9" s="242">
        <f t="shared" si="8"/>
        <v>68.072758888711917</v>
      </c>
      <c r="K9" s="44">
        <v>2.8571428571428599</v>
      </c>
      <c r="L9" s="47">
        <v>6.9651193382626655</v>
      </c>
      <c r="M9" s="45">
        <f t="shared" si="2"/>
        <v>53.618894164283937</v>
      </c>
      <c r="N9" s="45">
        <f t="shared" si="3"/>
        <v>0</v>
      </c>
      <c r="O9" s="242">
        <f t="shared" si="9"/>
        <v>69.651193382626658</v>
      </c>
      <c r="Q9" s="44">
        <v>2.8571428571428599</v>
      </c>
      <c r="R9" s="47">
        <v>5.9418347417091999</v>
      </c>
      <c r="S9" s="45">
        <f t="shared" si="4"/>
        <v>49.918813696314942</v>
      </c>
      <c r="T9" s="45">
        <f t="shared" si="5"/>
        <v>0</v>
      </c>
      <c r="U9" s="242">
        <f t="shared" si="10"/>
        <v>59.418347417092001</v>
      </c>
      <c r="W9" s="44">
        <v>2.8571428571428599</v>
      </c>
      <c r="X9" s="47">
        <v>6.8063556931414428</v>
      </c>
      <c r="Y9" s="45">
        <f t="shared" si="6"/>
        <v>53.065417873387382</v>
      </c>
      <c r="Z9" s="45">
        <f t="shared" si="7"/>
        <v>0</v>
      </c>
      <c r="AA9" s="242">
        <f t="shared" si="11"/>
        <v>68.063556931414425</v>
      </c>
    </row>
    <row r="10" spans="5:27" x14ac:dyDescent="0.25">
      <c r="E10" s="44">
        <v>3.4375</v>
      </c>
      <c r="F10" s="47">
        <v>1.2829015777506627</v>
      </c>
      <c r="G10" s="45">
        <f t="shared" si="0"/>
        <v>17.509644784126994</v>
      </c>
      <c r="H10" s="45">
        <f t="shared" si="1"/>
        <v>4.375</v>
      </c>
      <c r="I10" s="242">
        <f t="shared" si="8"/>
        <v>12.829015777506626</v>
      </c>
      <c r="K10" s="44">
        <v>3.4375</v>
      </c>
      <c r="L10" s="47">
        <v>1.3042857919892072</v>
      </c>
      <c r="M10" s="45">
        <f t="shared" si="2"/>
        <v>17.625810855813402</v>
      </c>
      <c r="N10" s="45">
        <f t="shared" si="3"/>
        <v>4.375</v>
      </c>
      <c r="O10" s="242">
        <f t="shared" si="9"/>
        <v>13.042857919892072</v>
      </c>
      <c r="Q10" s="44">
        <v>3.4375</v>
      </c>
      <c r="R10" s="47">
        <v>1.44640864158163</v>
      </c>
      <c r="S10" s="45">
        <f t="shared" si="4"/>
        <v>18.370306532440427</v>
      </c>
      <c r="T10" s="45">
        <f t="shared" si="5"/>
        <v>4.375</v>
      </c>
      <c r="U10" s="242">
        <f t="shared" si="10"/>
        <v>14.464086415816301</v>
      </c>
      <c r="W10" s="44">
        <v>3.4375</v>
      </c>
      <c r="X10" s="47">
        <v>1.2878684899305075</v>
      </c>
      <c r="Y10" s="45">
        <f t="shared" si="6"/>
        <v>17.536729656196769</v>
      </c>
      <c r="Z10" s="45">
        <f t="shared" si="7"/>
        <v>4.375</v>
      </c>
      <c r="AA10" s="242">
        <f t="shared" si="11"/>
        <v>12.878684899305075</v>
      </c>
    </row>
    <row r="11" spans="5:27" x14ac:dyDescent="0.25">
      <c r="E11" s="44">
        <v>4.28571428571429</v>
      </c>
      <c r="F11" s="47">
        <v>1.9716380947759546</v>
      </c>
      <c r="G11" s="45">
        <f t="shared" si="0"/>
        <v>30.385909521538132</v>
      </c>
      <c r="H11" s="45">
        <f t="shared" si="1"/>
        <v>12.8571428571429</v>
      </c>
      <c r="I11" s="242">
        <f t="shared" si="8"/>
        <v>19.716380947759546</v>
      </c>
      <c r="K11" s="44">
        <v>4.28571428571429</v>
      </c>
      <c r="L11" s="47">
        <v>1.8979199100757387</v>
      </c>
      <c r="M11" s="45">
        <f t="shared" si="2"/>
        <v>29.869300134488082</v>
      </c>
      <c r="N11" s="45">
        <f t="shared" si="3"/>
        <v>12.8571428571429</v>
      </c>
      <c r="O11" s="242">
        <f t="shared" si="9"/>
        <v>18.979199100757388</v>
      </c>
      <c r="Q11" s="44">
        <v>4.28571428571429</v>
      </c>
      <c r="R11" s="47">
        <v>2.2229253029336751</v>
      </c>
      <c r="S11" s="45">
        <f t="shared" si="4"/>
        <v>32.071272449351916</v>
      </c>
      <c r="T11" s="45">
        <f t="shared" si="5"/>
        <v>12.8571428571429</v>
      </c>
      <c r="U11" s="242">
        <f t="shared" si="10"/>
        <v>22.22925302933675</v>
      </c>
      <c r="W11" s="44">
        <v>4.28571428571429</v>
      </c>
      <c r="X11" s="47">
        <v>1.9230422913161842</v>
      </c>
      <c r="Y11" s="45">
        <f t="shared" si="6"/>
        <v>30.04657512589786</v>
      </c>
      <c r="Z11" s="45">
        <f t="shared" si="7"/>
        <v>12.8571428571429</v>
      </c>
      <c r="AA11" s="242">
        <f t="shared" si="11"/>
        <v>19.230422913161842</v>
      </c>
    </row>
    <row r="12" spans="5:27" x14ac:dyDescent="0.25">
      <c r="E12" s="44">
        <v>5.1339285714285703</v>
      </c>
      <c r="F12" s="47">
        <v>0.4083365683229771</v>
      </c>
      <c r="G12" s="45">
        <f t="shared" si="0"/>
        <v>11.076621351925374</v>
      </c>
      <c r="H12" s="45">
        <f t="shared" si="1"/>
        <v>21.339285714285701</v>
      </c>
      <c r="I12" s="242">
        <f t="shared" si="8"/>
        <v>4.0833656832297711</v>
      </c>
      <c r="K12" s="44">
        <v>5.1339285714285703</v>
      </c>
      <c r="L12" s="47">
        <v>0.37322420283436297</v>
      </c>
      <c r="M12" s="45">
        <f t="shared" si="2"/>
        <v>10.685329518191962</v>
      </c>
      <c r="N12" s="45">
        <f t="shared" si="3"/>
        <v>21.339285714285701</v>
      </c>
      <c r="O12" s="242">
        <f t="shared" si="9"/>
        <v>3.7322420283436299</v>
      </c>
      <c r="Q12" s="44">
        <v>5.1339285714285703</v>
      </c>
      <c r="R12" s="47">
        <v>0.46037946428570953</v>
      </c>
      <c r="S12" s="45">
        <f t="shared" si="4"/>
        <v>11.621076960002364</v>
      </c>
      <c r="T12" s="45">
        <f t="shared" si="5"/>
        <v>21.339285714285701</v>
      </c>
      <c r="U12" s="242">
        <f t="shared" si="10"/>
        <v>4.6037946428570953</v>
      </c>
      <c r="W12" s="44">
        <v>5.1339285714285703</v>
      </c>
      <c r="X12" s="47">
        <v>0.38842932933979957</v>
      </c>
      <c r="Y12" s="45">
        <f t="shared" si="6"/>
        <v>10.857374198056927</v>
      </c>
      <c r="Z12" s="45">
        <f t="shared" si="7"/>
        <v>21.339285714285701</v>
      </c>
      <c r="AA12" s="242">
        <f t="shared" si="11"/>
        <v>3.8842932933979957</v>
      </c>
    </row>
    <row r="13" spans="5:27" x14ac:dyDescent="0.25">
      <c r="E13" s="44">
        <v>5.8035714285714297</v>
      </c>
      <c r="F13" s="47">
        <v>1.2711906263864248</v>
      </c>
      <c r="G13" s="45">
        <f t="shared" si="0"/>
        <v>17.445534207348782</v>
      </c>
      <c r="H13" s="45">
        <f t="shared" si="1"/>
        <v>28.035714285714299</v>
      </c>
      <c r="I13" s="242">
        <f t="shared" si="8"/>
        <v>12.711906263864247</v>
      </c>
      <c r="K13" s="44">
        <v>5.8035714285714297</v>
      </c>
      <c r="L13" s="47">
        <v>1.1173469587845795</v>
      </c>
      <c r="M13" s="45">
        <f t="shared" si="2"/>
        <v>16.568195882915933</v>
      </c>
      <c r="N13" s="45">
        <f t="shared" si="3"/>
        <v>28.035714285714299</v>
      </c>
      <c r="O13" s="242">
        <f t="shared" si="9"/>
        <v>11.173469587845794</v>
      </c>
      <c r="Q13" s="44">
        <v>5.8035714285714297</v>
      </c>
      <c r="R13" s="47">
        <v>1.433205117984695</v>
      </c>
      <c r="S13" s="45">
        <f t="shared" si="4"/>
        <v>18.303044691214787</v>
      </c>
      <c r="T13" s="45">
        <f t="shared" si="5"/>
        <v>28.035714285714299</v>
      </c>
      <c r="U13" s="242">
        <f t="shared" si="10"/>
        <v>14.33205117984695</v>
      </c>
      <c r="W13" s="44">
        <v>5.8035714285714297</v>
      </c>
      <c r="X13" s="47">
        <v>1.1880861152207187</v>
      </c>
      <c r="Y13" s="45">
        <f t="shared" si="6"/>
        <v>16.980057953837452</v>
      </c>
      <c r="Z13" s="45">
        <f t="shared" si="7"/>
        <v>28.035714285714299</v>
      </c>
      <c r="AA13" s="242">
        <f t="shared" si="11"/>
        <v>11.880861152207187</v>
      </c>
    </row>
    <row r="14" spans="5:27" x14ac:dyDescent="0.25">
      <c r="E14" s="44">
        <v>6.6071428571428603</v>
      </c>
      <c r="F14" s="47">
        <v>10.139704436037299</v>
      </c>
      <c r="G14" s="45">
        <f t="shared" si="0"/>
        <v>63.490885348693212</v>
      </c>
      <c r="H14" s="45">
        <f t="shared" si="1"/>
        <v>36.071428571428605</v>
      </c>
      <c r="I14" s="242">
        <f t="shared" si="8"/>
        <v>101.39704436037299</v>
      </c>
      <c r="K14" s="44">
        <v>6.6071428571428603</v>
      </c>
      <c r="L14" s="47">
        <v>8.2457840409359271</v>
      </c>
      <c r="M14" s="45">
        <f t="shared" si="2"/>
        <v>57.85013547772391</v>
      </c>
      <c r="N14" s="45">
        <f t="shared" si="3"/>
        <v>36.071428571428605</v>
      </c>
      <c r="O14" s="242">
        <f t="shared" si="9"/>
        <v>82.457840409359278</v>
      </c>
      <c r="Q14" s="44">
        <v>6.6071428571428603</v>
      </c>
      <c r="R14" s="47">
        <v>8.85059590242345</v>
      </c>
      <c r="S14" s="45">
        <f t="shared" si="4"/>
        <v>59.72245206593329</v>
      </c>
      <c r="T14" s="45">
        <f t="shared" si="5"/>
        <v>36.071428571428605</v>
      </c>
      <c r="U14" s="242">
        <f t="shared" si="10"/>
        <v>88.5059590242345</v>
      </c>
      <c r="W14" s="44">
        <v>6.6071428571428603</v>
      </c>
      <c r="X14" s="47">
        <v>8.997262414398751</v>
      </c>
      <c r="Y14" s="45">
        <f t="shared" si="6"/>
        <v>60.165797032160711</v>
      </c>
      <c r="Z14" s="45">
        <f t="shared" si="7"/>
        <v>36.071428571428605</v>
      </c>
      <c r="AA14" s="242">
        <f t="shared" si="11"/>
        <v>89.972624143987503</v>
      </c>
    </row>
    <row r="15" spans="5:27" x14ac:dyDescent="0.25">
      <c r="E15" s="44">
        <v>7.3660714285714297</v>
      </c>
      <c r="F15" s="47">
        <v>10.47049277846331</v>
      </c>
      <c r="G15" s="45">
        <f t="shared" si="0"/>
        <v>64.41473207198726</v>
      </c>
      <c r="H15" s="45">
        <f t="shared" si="1"/>
        <v>43.660714285714299</v>
      </c>
      <c r="I15" s="242">
        <f t="shared" si="8"/>
        <v>104.7049277846331</v>
      </c>
      <c r="K15" s="44">
        <v>7.3660714285714297</v>
      </c>
      <c r="L15" s="47">
        <v>8.1752605810087111</v>
      </c>
      <c r="M15" s="45">
        <f t="shared" si="2"/>
        <v>57.62696161476623</v>
      </c>
      <c r="N15" s="45">
        <f t="shared" si="3"/>
        <v>43.660714285714299</v>
      </c>
      <c r="O15" s="242">
        <f t="shared" si="9"/>
        <v>81.752605810087118</v>
      </c>
      <c r="Q15" s="44">
        <v>7.3660714285714297</v>
      </c>
      <c r="R15" s="47">
        <v>9.1393295599489992</v>
      </c>
      <c r="S15" s="45">
        <f t="shared" si="4"/>
        <v>60.591464859583638</v>
      </c>
      <c r="T15" s="45">
        <f t="shared" si="5"/>
        <v>43.660714285714299</v>
      </c>
      <c r="U15" s="242">
        <f t="shared" si="10"/>
        <v>91.393295599489988</v>
      </c>
      <c r="W15" s="44">
        <v>7.3660714285714297</v>
      </c>
      <c r="X15" s="47">
        <v>9.1397726175257521</v>
      </c>
      <c r="Y15" s="45">
        <f t="shared" si="6"/>
        <v>60.592786654283223</v>
      </c>
      <c r="Z15" s="45">
        <f t="shared" si="7"/>
        <v>43.660714285714299</v>
      </c>
      <c r="AA15" s="242">
        <f t="shared" si="11"/>
        <v>91.397726175257517</v>
      </c>
    </row>
    <row r="16" spans="5:27" x14ac:dyDescent="0.25">
      <c r="E16" s="44">
        <v>8.0803571428571406</v>
      </c>
      <c r="F16" s="47">
        <v>8.4520845320125044</v>
      </c>
      <c r="G16" s="45">
        <f t="shared" si="0"/>
        <v>58.497017559437836</v>
      </c>
      <c r="H16" s="45">
        <f t="shared" si="1"/>
        <v>50.803571428571402</v>
      </c>
      <c r="I16" s="242">
        <f t="shared" si="8"/>
        <v>84.520845320125048</v>
      </c>
      <c r="K16" s="44">
        <v>8.0803571428571406</v>
      </c>
      <c r="L16" s="47">
        <v>6.3605978243195151</v>
      </c>
      <c r="M16" s="45">
        <f t="shared" si="2"/>
        <v>51.47235885149459</v>
      </c>
      <c r="N16" s="45">
        <f t="shared" si="3"/>
        <v>50.803571428571402</v>
      </c>
      <c r="O16" s="242">
        <f t="shared" si="9"/>
        <v>63.605978243195153</v>
      </c>
      <c r="Q16" s="44">
        <v>8.0803571428571406</v>
      </c>
      <c r="R16" s="47">
        <v>7.3775310905611997</v>
      </c>
      <c r="S16" s="45">
        <f t="shared" si="4"/>
        <v>55.024989933700617</v>
      </c>
      <c r="T16" s="45">
        <f t="shared" si="5"/>
        <v>50.803571428571402</v>
      </c>
      <c r="U16" s="242">
        <f t="shared" si="10"/>
        <v>73.775310905612002</v>
      </c>
      <c r="W16" s="44">
        <v>8.0803571428571406</v>
      </c>
      <c r="X16" s="47">
        <v>7.2741567151336044</v>
      </c>
      <c r="Y16" s="45">
        <f t="shared" si="6"/>
        <v>54.676687290034394</v>
      </c>
      <c r="Z16" s="45">
        <f t="shared" si="7"/>
        <v>50.803571428571402</v>
      </c>
      <c r="AA16" s="242">
        <f t="shared" si="11"/>
        <v>72.741567151336042</v>
      </c>
    </row>
    <row r="17" spans="5:27" x14ac:dyDescent="0.25">
      <c r="E17" s="44">
        <v>8.8839285714285694</v>
      </c>
      <c r="F17" s="47">
        <v>17.285474694293477</v>
      </c>
      <c r="G17" s="45">
        <f t="shared" si="0"/>
        <v>80.715434654316056</v>
      </c>
      <c r="H17" s="45">
        <f t="shared" si="1"/>
        <v>58.839285714285694</v>
      </c>
      <c r="I17" s="242">
        <f t="shared" si="8"/>
        <v>172.85474694293475</v>
      </c>
      <c r="K17" s="44">
        <v>8.8839285714285694</v>
      </c>
      <c r="L17" s="47">
        <v>12.499500531770458</v>
      </c>
      <c r="M17" s="45">
        <f t="shared" si="2"/>
        <v>69.759232969608561</v>
      </c>
      <c r="N17" s="45">
        <f t="shared" si="3"/>
        <v>58.839285714285694</v>
      </c>
      <c r="O17" s="242">
        <f t="shared" si="9"/>
        <v>124.99500531770458</v>
      </c>
      <c r="Q17" s="44">
        <v>8.8839285714285694</v>
      </c>
      <c r="R17" s="47">
        <v>15.087890625</v>
      </c>
      <c r="S17" s="45">
        <f t="shared" si="4"/>
        <v>75.924656754256191</v>
      </c>
      <c r="T17" s="45">
        <f t="shared" si="5"/>
        <v>58.839285714285694</v>
      </c>
      <c r="U17" s="242">
        <f t="shared" si="10"/>
        <v>150.87890625</v>
      </c>
      <c r="W17" s="44">
        <v>8.8839285714285694</v>
      </c>
      <c r="X17" s="47">
        <v>14.659710848031519</v>
      </c>
      <c r="Y17" s="45">
        <f t="shared" si="6"/>
        <v>74.947375939227612</v>
      </c>
      <c r="Z17" s="45">
        <f t="shared" si="7"/>
        <v>58.839285714285694</v>
      </c>
      <c r="AA17" s="242">
        <f t="shared" si="11"/>
        <v>146.5971084803152</v>
      </c>
    </row>
    <row r="18" spans="5:27" x14ac:dyDescent="0.25">
      <c r="E18" s="44">
        <v>9.5982142857142794</v>
      </c>
      <c r="F18" s="47">
        <v>17.057147969581859</v>
      </c>
      <c r="G18" s="45">
        <f t="shared" si="0"/>
        <v>80.233897187369422</v>
      </c>
      <c r="H18" s="45">
        <f t="shared" si="1"/>
        <v>65.98214285714279</v>
      </c>
      <c r="I18" s="242">
        <f t="shared" si="8"/>
        <v>170.5714796958186</v>
      </c>
      <c r="K18" s="44">
        <v>9.5982142857142794</v>
      </c>
      <c r="L18" s="47">
        <v>11.920081243856016</v>
      </c>
      <c r="M18" s="45">
        <f t="shared" si="2"/>
        <v>68.285052390303107</v>
      </c>
      <c r="N18" s="45">
        <f t="shared" si="3"/>
        <v>65.98214285714279</v>
      </c>
      <c r="O18" s="242">
        <f t="shared" si="9"/>
        <v>119.20081243856016</v>
      </c>
      <c r="Q18" s="44">
        <v>9.5982142857142794</v>
      </c>
      <c r="R18" s="47">
        <v>14.888592155612249</v>
      </c>
      <c r="S18" s="45">
        <f t="shared" si="4"/>
        <v>75.471700426277323</v>
      </c>
      <c r="T18" s="45">
        <f t="shared" si="5"/>
        <v>65.98214285714279</v>
      </c>
      <c r="U18" s="242">
        <f t="shared" si="10"/>
        <v>148.8859215561225</v>
      </c>
      <c r="W18" s="44">
        <v>9.5982142857142794</v>
      </c>
      <c r="X18" s="47">
        <v>14.29230416512455</v>
      </c>
      <c r="Y18" s="45">
        <f t="shared" si="6"/>
        <v>74.096213082747511</v>
      </c>
      <c r="Z18" s="45">
        <f t="shared" si="7"/>
        <v>65.98214285714279</v>
      </c>
      <c r="AA18" s="242">
        <f t="shared" si="11"/>
        <v>142.92304165124551</v>
      </c>
    </row>
    <row r="19" spans="5:27" x14ac:dyDescent="0.25">
      <c r="E19" s="44">
        <v>11.1160714285714</v>
      </c>
      <c r="F19" s="47">
        <v>5.5237942875859698</v>
      </c>
      <c r="G19" s="45">
        <f t="shared" si="0"/>
        <v>48.306644734332679</v>
      </c>
      <c r="H19" s="45">
        <f>IF(E19&lt;3,0,(E19-3)*10)</f>
        <v>81.160714285714008</v>
      </c>
      <c r="I19" s="242">
        <f t="shared" si="8"/>
        <v>55.237942875859702</v>
      </c>
      <c r="K19" s="44">
        <v>11.1160714285714</v>
      </c>
      <c r="L19" s="47">
        <v>3.6030254781635991</v>
      </c>
      <c r="M19" s="45">
        <f t="shared" si="2"/>
        <v>39.85660475658505</v>
      </c>
      <c r="N19" s="45">
        <f t="shared" si="3"/>
        <v>81.160714285714008</v>
      </c>
      <c r="O19" s="242">
        <f t="shared" si="9"/>
        <v>36.030254781635989</v>
      </c>
      <c r="Q19" s="44">
        <v>11.1160714285714</v>
      </c>
      <c r="R19" s="47">
        <v>4.821528220663275</v>
      </c>
      <c r="S19" s="45">
        <f t="shared" si="4"/>
        <v>45.439455738691052</v>
      </c>
      <c r="T19" s="45">
        <f t="shared" si="5"/>
        <v>81.160714285714008</v>
      </c>
      <c r="U19" s="242">
        <f t="shared" si="10"/>
        <v>48.21528220663275</v>
      </c>
      <c r="W19" s="44">
        <v>11.1160714285714</v>
      </c>
      <c r="X19" s="47">
        <v>4.5224405319038015</v>
      </c>
      <c r="Y19" s="45">
        <f t="shared" si="6"/>
        <v>44.148686709742442</v>
      </c>
      <c r="Z19" s="45">
        <f t="shared" si="7"/>
        <v>81.160714285714008</v>
      </c>
      <c r="AA19" s="242">
        <f t="shared" si="11"/>
        <v>45.224405319038013</v>
      </c>
    </row>
    <row r="20" spans="5:27" x14ac:dyDescent="0.25">
      <c r="E20" s="44">
        <v>12.5446428571429</v>
      </c>
      <c r="F20" s="47">
        <v>11.220546069140966</v>
      </c>
      <c r="G20" s="45">
        <f t="shared" si="0"/>
        <v>66.451730783298146</v>
      </c>
      <c r="H20" s="45">
        <f t="shared" ref="H20:H34" si="12">IF(E20&lt;3,0,(E20-3)*10)</f>
        <v>95.44642857142901</v>
      </c>
      <c r="I20" s="242">
        <f t="shared" si="8"/>
        <v>112.20546069140966</v>
      </c>
      <c r="K20" s="44">
        <v>12.5446428571429</v>
      </c>
      <c r="L20" s="47">
        <v>6.8870219562644355</v>
      </c>
      <c r="M20" s="45">
        <f t="shared" si="2"/>
        <v>53.347510847276631</v>
      </c>
      <c r="N20" s="45">
        <f t="shared" si="3"/>
        <v>95.44642857142901</v>
      </c>
      <c r="O20" s="242">
        <f t="shared" si="9"/>
        <v>68.870219562644351</v>
      </c>
      <c r="Q20" s="44">
        <v>12.5446428571429</v>
      </c>
      <c r="R20" s="47">
        <v>9.7940250318877506</v>
      </c>
      <c r="S20" s="45">
        <f t="shared" si="4"/>
        <v>62.507559701016383</v>
      </c>
      <c r="T20" s="45">
        <f t="shared" si="5"/>
        <v>95.44642857142901</v>
      </c>
      <c r="U20" s="242">
        <f t="shared" si="10"/>
        <v>97.940250318877503</v>
      </c>
      <c r="W20" s="44">
        <v>12.5446428571429</v>
      </c>
      <c r="X20" s="47">
        <v>9.0114133111448425</v>
      </c>
      <c r="Y20" s="45">
        <f t="shared" si="6"/>
        <v>60.208361580922876</v>
      </c>
      <c r="Z20" s="45">
        <f t="shared" si="7"/>
        <v>95.44642857142901</v>
      </c>
      <c r="AA20" s="242">
        <f t="shared" si="11"/>
        <v>90.114133111448425</v>
      </c>
    </row>
    <row r="21" spans="5:27" x14ac:dyDescent="0.25">
      <c r="E21" s="44">
        <v>14.151785714285699</v>
      </c>
      <c r="F21" s="47">
        <v>15.909235361094158</v>
      </c>
      <c r="G21" s="45">
        <f t="shared" si="0"/>
        <v>77.757481923578055</v>
      </c>
      <c r="H21" s="45">
        <f t="shared" si="12"/>
        <v>111.517857142857</v>
      </c>
      <c r="I21" s="242">
        <f t="shared" si="8"/>
        <v>159.09235361094159</v>
      </c>
      <c r="K21" s="44">
        <v>14.151785714285699</v>
      </c>
      <c r="L21" s="47">
        <v>9.1570345960700585</v>
      </c>
      <c r="M21" s="45">
        <f t="shared" si="2"/>
        <v>60.644257726713192</v>
      </c>
      <c r="N21" s="45">
        <f t="shared" si="3"/>
        <v>111.517857142857</v>
      </c>
      <c r="O21" s="242">
        <f t="shared" si="9"/>
        <v>91.570345960700593</v>
      </c>
      <c r="Q21" s="44">
        <v>14.151785714285699</v>
      </c>
      <c r="R21" s="47">
        <v>13.8866191007653</v>
      </c>
      <c r="S21" s="45">
        <f t="shared" si="4"/>
        <v>73.142270129710042</v>
      </c>
      <c r="T21" s="45">
        <f t="shared" si="5"/>
        <v>111.517857142857</v>
      </c>
      <c r="U21" s="242">
        <f t="shared" si="10"/>
        <v>138.86619100765299</v>
      </c>
      <c r="W21" s="44">
        <v>14.151785714285699</v>
      </c>
      <c r="X21" s="47">
        <v>12.53297815250658</v>
      </c>
      <c r="Y21" s="45">
        <f t="shared" si="6"/>
        <v>69.84324792216529</v>
      </c>
      <c r="Z21" s="45">
        <f t="shared" si="7"/>
        <v>111.517857142857</v>
      </c>
      <c r="AA21" s="242">
        <f t="shared" si="11"/>
        <v>125.3297815250658</v>
      </c>
    </row>
    <row r="22" spans="5:27" x14ac:dyDescent="0.25">
      <c r="E22" s="44">
        <v>15.8035714285714</v>
      </c>
      <c r="F22" s="47">
        <v>17.35311648648927</v>
      </c>
      <c r="G22" s="45">
        <f t="shared" si="0"/>
        <v>80.857417616149235</v>
      </c>
      <c r="H22" s="45">
        <f t="shared" si="12"/>
        <v>128.03571428571399</v>
      </c>
      <c r="I22" s="242">
        <f t="shared" si="8"/>
        <v>173.5311648648927</v>
      </c>
      <c r="K22" s="44">
        <v>15.8035714285714</v>
      </c>
      <c r="L22" s="47">
        <v>9.3875186470384797</v>
      </c>
      <c r="M22" s="45">
        <f t="shared" si="2"/>
        <v>61.326455685929311</v>
      </c>
      <c r="N22" s="45">
        <f t="shared" si="3"/>
        <v>128.03571428571399</v>
      </c>
      <c r="O22" s="242">
        <f t="shared" si="9"/>
        <v>93.87518647038479</v>
      </c>
      <c r="Q22" s="44">
        <v>15.8035714285714</v>
      </c>
      <c r="R22" s="47">
        <v>15.146932796556101</v>
      </c>
      <c r="S22" s="45">
        <f t="shared" si="4"/>
        <v>76.058212469941793</v>
      </c>
      <c r="T22" s="45">
        <f t="shared" si="5"/>
        <v>128.03571428571399</v>
      </c>
      <c r="U22" s="242">
        <f t="shared" si="10"/>
        <v>151.46932796556101</v>
      </c>
      <c r="W22" s="44">
        <v>15.8035714285714</v>
      </c>
      <c r="X22" s="47">
        <v>13.430539879503524</v>
      </c>
      <c r="Y22" s="45">
        <f t="shared" si="6"/>
        <v>72.05133994475284</v>
      </c>
      <c r="Z22" s="45">
        <f t="shared" si="7"/>
        <v>128.03571428571399</v>
      </c>
      <c r="AA22" s="242">
        <f t="shared" si="11"/>
        <v>134.30539879503525</v>
      </c>
    </row>
    <row r="23" spans="5:27" x14ac:dyDescent="0.25">
      <c r="E23" s="44">
        <v>17.321428571428601</v>
      </c>
      <c r="F23" s="47">
        <v>14.434530127862974</v>
      </c>
      <c r="G23" s="45">
        <f t="shared" si="0"/>
        <v>74.427116409286157</v>
      </c>
      <c r="H23" s="45">
        <f t="shared" si="12"/>
        <v>143.21428571428601</v>
      </c>
      <c r="I23" s="242">
        <f t="shared" si="8"/>
        <v>144.34530127862973</v>
      </c>
      <c r="K23" s="44">
        <v>17.321428571428601</v>
      </c>
      <c r="L23" s="47">
        <v>7.3997786023859913</v>
      </c>
      <c r="M23" s="45">
        <f t="shared" si="2"/>
        <v>55.099597545990818</v>
      </c>
      <c r="N23" s="45">
        <f t="shared" si="3"/>
        <v>143.21428571428601</v>
      </c>
      <c r="O23" s="242">
        <f t="shared" si="9"/>
        <v>73.997786023859916</v>
      </c>
      <c r="Q23" s="44">
        <v>17.321428571428601</v>
      </c>
      <c r="R23" s="47">
        <v>12.599400111607149</v>
      </c>
      <c r="S23" s="45">
        <f t="shared" si="4"/>
        <v>70.009574882242859</v>
      </c>
      <c r="T23" s="45">
        <f t="shared" si="5"/>
        <v>143.21428571428601</v>
      </c>
      <c r="U23" s="242">
        <f t="shared" si="10"/>
        <v>125.9940011160715</v>
      </c>
      <c r="W23" s="44">
        <v>17.321428571428601</v>
      </c>
      <c r="X23" s="47">
        <v>11.008461602498276</v>
      </c>
      <c r="Y23" s="45">
        <f t="shared" si="6"/>
        <v>65.883548813205294</v>
      </c>
      <c r="Z23" s="45">
        <f t="shared" si="7"/>
        <v>143.21428571428601</v>
      </c>
      <c r="AA23" s="242">
        <f t="shared" si="11"/>
        <v>110.08461602498275</v>
      </c>
    </row>
    <row r="24" spans="5:27" x14ac:dyDescent="0.25">
      <c r="E24" s="44">
        <v>18.7053571428571</v>
      </c>
      <c r="F24" s="47">
        <v>21.474128459128195</v>
      </c>
      <c r="G24" s="45">
        <f t="shared" si="0"/>
        <v>88.994259969191106</v>
      </c>
      <c r="H24" s="45">
        <f t="shared" si="12"/>
        <v>157.05357142857099</v>
      </c>
      <c r="I24" s="242">
        <f t="shared" si="8"/>
        <v>214.74128459128195</v>
      </c>
      <c r="K24" s="44">
        <v>18.7053571428571</v>
      </c>
      <c r="L24" s="47">
        <v>10.506971864719679</v>
      </c>
      <c r="M24" s="45">
        <f t="shared" si="2"/>
        <v>64.515624599197892</v>
      </c>
      <c r="N24" s="45">
        <f t="shared" si="3"/>
        <v>157.05357142857099</v>
      </c>
      <c r="O24" s="242">
        <f t="shared" si="9"/>
        <v>105.06971864719679</v>
      </c>
      <c r="Q24" s="44">
        <v>18.7053571428571</v>
      </c>
      <c r="R24" s="47">
        <v>18.744021045918348</v>
      </c>
      <c r="S24" s="45">
        <f t="shared" si="4"/>
        <v>83.712101287663259</v>
      </c>
      <c r="T24" s="45">
        <f t="shared" si="5"/>
        <v>157.05357142857099</v>
      </c>
      <c r="U24" s="242">
        <f t="shared" si="10"/>
        <v>187.44021045918348</v>
      </c>
      <c r="W24" s="44">
        <v>18.7053571428571</v>
      </c>
      <c r="X24" s="47">
        <v>16.176500174842289</v>
      </c>
      <c r="Y24" s="45">
        <f t="shared" si="6"/>
        <v>78.342613424768203</v>
      </c>
      <c r="Z24" s="45">
        <f t="shared" si="7"/>
        <v>157.05357142857099</v>
      </c>
      <c r="AA24" s="242">
        <f t="shared" si="11"/>
        <v>161.76500174842289</v>
      </c>
    </row>
    <row r="25" spans="5:27" x14ac:dyDescent="0.25">
      <c r="E25" s="44">
        <v>20.089285714285701</v>
      </c>
      <c r="F25" s="47">
        <v>21.577160893654344</v>
      </c>
      <c r="G25" s="45">
        <f t="shared" si="0"/>
        <v>89.186153766525422</v>
      </c>
      <c r="H25" s="45">
        <f t="shared" si="12"/>
        <v>170.892857142857</v>
      </c>
      <c r="I25" s="242">
        <f t="shared" si="8"/>
        <v>215.77160893654343</v>
      </c>
      <c r="K25" s="44">
        <v>20.089285714285701</v>
      </c>
      <c r="L25" s="47">
        <v>10.097291919011784</v>
      </c>
      <c r="M25" s="45">
        <f t="shared" si="2"/>
        <v>63.371240776814503</v>
      </c>
      <c r="N25" s="45">
        <f t="shared" si="3"/>
        <v>170.892857142857</v>
      </c>
      <c r="O25" s="242">
        <f t="shared" si="9"/>
        <v>100.97291919011784</v>
      </c>
      <c r="Q25" s="44">
        <v>20.089285714285701</v>
      </c>
      <c r="R25" s="47">
        <v>18.8339544802296</v>
      </c>
      <c r="S25" s="45">
        <f t="shared" si="4"/>
        <v>83.892605434835062</v>
      </c>
      <c r="T25" s="45">
        <f t="shared" si="5"/>
        <v>170.892857142857</v>
      </c>
      <c r="U25" s="242">
        <f t="shared" si="10"/>
        <v>188.33954480229602</v>
      </c>
      <c r="W25" s="44">
        <v>20.089285714285701</v>
      </c>
      <c r="X25" s="47">
        <v>16.069283354447148</v>
      </c>
      <c r="Y25" s="45">
        <f t="shared" si="6"/>
        <v>78.108523617805659</v>
      </c>
      <c r="Z25" s="45">
        <f t="shared" si="7"/>
        <v>170.892857142857</v>
      </c>
      <c r="AA25" s="242">
        <f t="shared" si="11"/>
        <v>160.69283354447148</v>
      </c>
    </row>
    <row r="26" spans="5:27" x14ac:dyDescent="0.25">
      <c r="E26" s="44">
        <v>21.696428571428601</v>
      </c>
      <c r="F26" s="47">
        <v>13.959039723651017</v>
      </c>
      <c r="G26" s="45">
        <f t="shared" si="0"/>
        <v>73.313675751105862</v>
      </c>
      <c r="H26" s="45">
        <f t="shared" si="12"/>
        <v>186.96428571428601</v>
      </c>
      <c r="I26" s="242">
        <f t="shared" si="8"/>
        <v>139.59039723651017</v>
      </c>
      <c r="K26" s="44">
        <v>21.696428571428601</v>
      </c>
      <c r="L26" s="47">
        <v>6.217631256620761</v>
      </c>
      <c r="M26" s="45">
        <f t="shared" si="2"/>
        <v>50.948480141470519</v>
      </c>
      <c r="N26" s="45">
        <f t="shared" si="3"/>
        <v>186.96428571428601</v>
      </c>
      <c r="O26" s="242">
        <f t="shared" si="9"/>
        <v>62.176312566207613</v>
      </c>
      <c r="Q26" s="44">
        <v>21.696428571428601</v>
      </c>
      <c r="R26" s="47">
        <v>12.184361049107149</v>
      </c>
      <c r="S26" s="45">
        <f t="shared" si="4"/>
        <v>68.962221298004224</v>
      </c>
      <c r="T26" s="45">
        <f t="shared" si="5"/>
        <v>186.96428571428601</v>
      </c>
      <c r="U26" s="242">
        <f t="shared" si="10"/>
        <v>121.8436104910715</v>
      </c>
      <c r="W26" s="44">
        <v>21.696428571428601</v>
      </c>
      <c r="X26" s="47">
        <v>10.268618999833093</v>
      </c>
      <c r="Y26" s="45">
        <f t="shared" si="6"/>
        <v>63.852869391709483</v>
      </c>
      <c r="Z26" s="45">
        <f t="shared" si="7"/>
        <v>186.96428571428601</v>
      </c>
      <c r="AA26" s="242">
        <f t="shared" si="11"/>
        <v>102.68618999833093</v>
      </c>
    </row>
    <row r="27" spans="5:27" x14ac:dyDescent="0.25">
      <c r="E27" s="44">
        <v>23.1696428571429</v>
      </c>
      <c r="F27" s="47">
        <v>17.52978428973492</v>
      </c>
      <c r="G27" s="45">
        <f t="shared" si="0"/>
        <v>81.226821176687864</v>
      </c>
      <c r="H27" s="45">
        <f t="shared" si="12"/>
        <v>201.69642857142901</v>
      </c>
      <c r="I27" s="242">
        <f t="shared" si="8"/>
        <v>175.2978428973492</v>
      </c>
      <c r="K27" s="44">
        <v>23.1696428571429</v>
      </c>
      <c r="L27" s="47">
        <v>7.4779091673913172</v>
      </c>
      <c r="M27" s="45">
        <f t="shared" si="2"/>
        <v>55.360637621272723</v>
      </c>
      <c r="N27" s="45">
        <f t="shared" si="3"/>
        <v>201.69642857142901</v>
      </c>
      <c r="O27" s="242">
        <f t="shared" si="9"/>
        <v>74.779091673913172</v>
      </c>
      <c r="Q27" s="44">
        <v>23.1696428571429</v>
      </c>
      <c r="R27" s="47">
        <v>15.3011399872449</v>
      </c>
      <c r="S27" s="45">
        <f t="shared" si="4"/>
        <v>76.405690479046399</v>
      </c>
      <c r="T27" s="45">
        <f t="shared" si="5"/>
        <v>201.69642857142901</v>
      </c>
      <c r="U27" s="242">
        <f t="shared" si="10"/>
        <v>153.011399872449</v>
      </c>
      <c r="W27" s="44">
        <v>23.1696428571429</v>
      </c>
      <c r="X27" s="47">
        <v>12.760872381828836</v>
      </c>
      <c r="Y27" s="45">
        <f t="shared" si="6"/>
        <v>70.411916363684369</v>
      </c>
      <c r="Z27" s="45">
        <f t="shared" si="7"/>
        <v>201.69642857142901</v>
      </c>
      <c r="AA27" s="242">
        <f t="shared" si="11"/>
        <v>127.60872381828835</v>
      </c>
    </row>
    <row r="28" spans="5:27" x14ac:dyDescent="0.25">
      <c r="E28" s="44">
        <v>24.821428571428601</v>
      </c>
      <c r="F28" s="47">
        <v>11.030178662412638</v>
      </c>
      <c r="G28" s="45">
        <f t="shared" si="0"/>
        <v>65.942004728229577</v>
      </c>
      <c r="H28" s="45">
        <f t="shared" si="12"/>
        <v>218.21428571428601</v>
      </c>
      <c r="I28" s="242">
        <f t="shared" si="8"/>
        <v>110.30178662412638</v>
      </c>
      <c r="K28" s="44">
        <v>24.821428571428601</v>
      </c>
      <c r="L28" s="47">
        <v>4.4922830082373126</v>
      </c>
      <c r="M28" s="45">
        <f t="shared" si="2"/>
        <v>44.015962070851529</v>
      </c>
      <c r="N28" s="45">
        <f t="shared" si="3"/>
        <v>218.21428571428601</v>
      </c>
      <c r="O28" s="242">
        <f t="shared" si="9"/>
        <v>44.922830082373125</v>
      </c>
      <c r="Q28" s="44">
        <v>24.821428571428601</v>
      </c>
      <c r="R28" s="47">
        <v>9.6278599330356993</v>
      </c>
      <c r="S28" s="45">
        <f t="shared" si="4"/>
        <v>62.028087888276623</v>
      </c>
      <c r="T28" s="45">
        <f t="shared" si="5"/>
        <v>218.21428571428601</v>
      </c>
      <c r="U28" s="242">
        <f t="shared" si="10"/>
        <v>96.278599330356997</v>
      </c>
      <c r="W28" s="44">
        <v>24.821428571428601</v>
      </c>
      <c r="X28" s="47">
        <v>7.9419413903558906</v>
      </c>
      <c r="Y28" s="45">
        <f t="shared" si="6"/>
        <v>56.880971455275578</v>
      </c>
      <c r="Z28" s="45">
        <f t="shared" si="7"/>
        <v>218.21428571428601</v>
      </c>
      <c r="AA28" s="242">
        <f t="shared" si="11"/>
        <v>79.419413903558905</v>
      </c>
    </row>
    <row r="29" spans="5:27" x14ac:dyDescent="0.25">
      <c r="E29" s="44">
        <v>26.2946428571429</v>
      </c>
      <c r="F29" s="47">
        <v>19.299887223061756</v>
      </c>
      <c r="G29" s="45">
        <f t="shared" si="0"/>
        <v>84.820269315260219</v>
      </c>
      <c r="H29" s="45">
        <f t="shared" si="12"/>
        <v>232.94642857142901</v>
      </c>
      <c r="I29" s="242">
        <f t="shared" si="8"/>
        <v>192.99887223061756</v>
      </c>
      <c r="K29" s="44">
        <v>26.2946428571429</v>
      </c>
      <c r="L29" s="47">
        <v>7.5552587052987921</v>
      </c>
      <c r="M29" s="45">
        <f t="shared" si="2"/>
        <v>55.617594701965473</v>
      </c>
      <c r="N29" s="45">
        <f t="shared" si="3"/>
        <v>232.94642857142901</v>
      </c>
      <c r="O29" s="242">
        <f t="shared" si="9"/>
        <v>75.552587052987917</v>
      </c>
      <c r="Q29" s="44">
        <v>26.2946428571429</v>
      </c>
      <c r="R29" s="47">
        <v>16.84620137117345</v>
      </c>
      <c r="S29" s="45">
        <f t="shared" si="4"/>
        <v>79.785853364296301</v>
      </c>
      <c r="T29" s="45">
        <f t="shared" si="5"/>
        <v>232.94642857142901</v>
      </c>
      <c r="U29" s="242">
        <f t="shared" si="10"/>
        <v>168.4620137117345</v>
      </c>
      <c r="W29" s="44">
        <v>26.2946428571429</v>
      </c>
      <c r="X29" s="47">
        <v>13.76972571092691</v>
      </c>
      <c r="Y29" s="45">
        <f t="shared" si="6"/>
        <v>72.86456561696744</v>
      </c>
      <c r="Z29" s="45">
        <f t="shared" si="7"/>
        <v>232.94642857142901</v>
      </c>
      <c r="AA29" s="242">
        <f t="shared" si="11"/>
        <v>137.69725710926909</v>
      </c>
    </row>
    <row r="30" spans="5:27" x14ac:dyDescent="0.25">
      <c r="E30" s="44">
        <v>27.8571428571429</v>
      </c>
      <c r="F30" s="47">
        <v>19.401778023964333</v>
      </c>
      <c r="G30" s="45">
        <f t="shared" si="0"/>
        <v>85.021485590952011</v>
      </c>
      <c r="H30" s="45">
        <f t="shared" si="12"/>
        <v>248.57142857142901</v>
      </c>
      <c r="I30" s="242">
        <f t="shared" si="8"/>
        <v>194.01778023964334</v>
      </c>
      <c r="K30" s="44">
        <v>27.8571428571429</v>
      </c>
      <c r="L30" s="47">
        <v>7.2948856422481114</v>
      </c>
      <c r="M30" s="45">
        <f t="shared" si="2"/>
        <v>54.746747092348087</v>
      </c>
      <c r="N30" s="45">
        <f t="shared" si="3"/>
        <v>248.57142857142901</v>
      </c>
      <c r="O30" s="242">
        <f t="shared" si="9"/>
        <v>72.948856422481114</v>
      </c>
      <c r="Q30" s="44">
        <v>27.8571428571429</v>
      </c>
      <c r="R30" s="47">
        <v>16.935138313137749</v>
      </c>
      <c r="S30" s="45">
        <f t="shared" si="4"/>
        <v>79.97512666413904</v>
      </c>
      <c r="T30" s="45">
        <f t="shared" si="5"/>
        <v>248.57142857142901</v>
      </c>
      <c r="U30" s="242">
        <f t="shared" si="10"/>
        <v>169.35138313137747</v>
      </c>
      <c r="W30" s="44">
        <v>27.8571428571429</v>
      </c>
      <c r="X30" s="47">
        <v>13.716572562342465</v>
      </c>
      <c r="Y30" s="45">
        <f t="shared" si="6"/>
        <v>72.737860458205475</v>
      </c>
      <c r="Z30" s="45">
        <f t="shared" si="7"/>
        <v>248.57142857142901</v>
      </c>
      <c r="AA30" s="242">
        <f t="shared" si="11"/>
        <v>137.16572562342466</v>
      </c>
    </row>
    <row r="31" spans="5:27" x14ac:dyDescent="0.25">
      <c r="E31" s="44">
        <v>29.285714285714299</v>
      </c>
      <c r="F31" s="47">
        <v>29.238093324541097</v>
      </c>
      <c r="G31" s="45">
        <f t="shared" si="0"/>
        <v>102.25323849881005</v>
      </c>
      <c r="H31" s="45">
        <f t="shared" si="12"/>
        <v>262.857142857143</v>
      </c>
      <c r="I31" s="242">
        <f t="shared" si="8"/>
        <v>292.38093324541097</v>
      </c>
      <c r="K31" s="44">
        <v>29.285714285714299</v>
      </c>
      <c r="L31" s="47">
        <v>10.60976209435616</v>
      </c>
      <c r="M31" s="45">
        <f t="shared" si="2"/>
        <v>64.798886130197701</v>
      </c>
      <c r="N31" s="45">
        <f t="shared" si="3"/>
        <v>262.857142857143</v>
      </c>
      <c r="O31" s="242">
        <f t="shared" si="9"/>
        <v>106.09762094356159</v>
      </c>
      <c r="Q31" s="44">
        <v>29.285714285714299</v>
      </c>
      <c r="R31" s="47">
        <v>25.520916374362251</v>
      </c>
      <c r="S31" s="45">
        <f t="shared" si="4"/>
        <v>96.184107392626402</v>
      </c>
      <c r="T31" s="45">
        <f t="shared" si="5"/>
        <v>262.857142857143</v>
      </c>
      <c r="U31" s="242">
        <f t="shared" si="10"/>
        <v>255.20916374362253</v>
      </c>
      <c r="W31" s="44">
        <v>29.285714285714299</v>
      </c>
      <c r="X31" s="47">
        <v>20.508176891525896</v>
      </c>
      <c r="Y31" s="45">
        <f t="shared" si="6"/>
        <v>87.170025822929588</v>
      </c>
      <c r="Z31" s="45">
        <f t="shared" si="7"/>
        <v>262.857142857143</v>
      </c>
      <c r="AA31" s="242">
        <f t="shared" si="11"/>
        <v>205.08176891525895</v>
      </c>
    </row>
    <row r="32" spans="5:27" x14ac:dyDescent="0.25">
      <c r="E32" s="44">
        <v>30.9375</v>
      </c>
      <c r="F32" s="47">
        <v>5.9564734309144729</v>
      </c>
      <c r="G32" s="45">
        <f t="shared" si="0"/>
        <v>49.974118700291875</v>
      </c>
      <c r="H32" s="45">
        <f t="shared" si="12"/>
        <v>279.375</v>
      </c>
      <c r="I32" s="242">
        <f t="shared" si="8"/>
        <v>59.564734309144725</v>
      </c>
      <c r="K32" s="44">
        <v>30.9375</v>
      </c>
      <c r="L32" s="47">
        <v>2.077652391373721</v>
      </c>
      <c r="M32" s="45">
        <f t="shared" si="2"/>
        <v>31.110557927698427</v>
      </c>
      <c r="N32" s="45">
        <f t="shared" si="3"/>
        <v>279.375</v>
      </c>
      <c r="O32" s="242">
        <f t="shared" si="9"/>
        <v>20.776523913737211</v>
      </c>
      <c r="Q32" s="44">
        <v>30.9375</v>
      </c>
      <c r="R32" s="47">
        <v>5.1991988201530503</v>
      </c>
      <c r="S32" s="45">
        <f t="shared" si="4"/>
        <v>47.007958579000544</v>
      </c>
      <c r="T32" s="45">
        <f t="shared" si="5"/>
        <v>279.375</v>
      </c>
      <c r="U32" s="242">
        <f t="shared" si="10"/>
        <v>51.991988201530503</v>
      </c>
      <c r="W32" s="44">
        <v>30.9375</v>
      </c>
      <c r="X32" s="47">
        <v>3.31367673085429</v>
      </c>
      <c r="Y32" s="45">
        <f t="shared" si="6"/>
        <v>38.383057105720603</v>
      </c>
      <c r="Z32" s="45">
        <f t="shared" si="7"/>
        <v>279.375</v>
      </c>
      <c r="AA32" s="242">
        <f t="shared" si="11"/>
        <v>33.1367673085429</v>
      </c>
    </row>
    <row r="33" spans="5:27" x14ac:dyDescent="0.25">
      <c r="E33" s="44">
        <v>32.276785714285701</v>
      </c>
      <c r="F33" s="47">
        <v>20.044803162433428</v>
      </c>
      <c r="G33" s="45">
        <f t="shared" si="0"/>
        <v>86.27814679790059</v>
      </c>
      <c r="H33" s="45">
        <f t="shared" si="12"/>
        <v>292.767857142857</v>
      </c>
      <c r="I33" s="242">
        <f t="shared" si="8"/>
        <v>200.44803162433428</v>
      </c>
      <c r="K33" s="44">
        <v>32.276785714285701</v>
      </c>
      <c r="L33" s="47">
        <v>6.7786525834300804</v>
      </c>
      <c r="M33" s="45">
        <f t="shared" si="2"/>
        <v>52.96811518471101</v>
      </c>
      <c r="N33" s="45">
        <f t="shared" si="3"/>
        <v>292.767857142857</v>
      </c>
      <c r="O33" s="242">
        <f t="shared" si="9"/>
        <v>67.786525834300804</v>
      </c>
      <c r="Q33" s="44">
        <v>32.276785714285701</v>
      </c>
      <c r="R33" s="47">
        <v>17.496412627550999</v>
      </c>
      <c r="S33" s="45">
        <f t="shared" si="4"/>
        <v>81.157200095355634</v>
      </c>
      <c r="T33" s="45">
        <f t="shared" si="5"/>
        <v>292.767857142857</v>
      </c>
      <c r="U33" s="242">
        <f t="shared" si="10"/>
        <v>174.96412627550998</v>
      </c>
      <c r="W33" s="44">
        <v>32.276785714285701</v>
      </c>
      <c r="X33" s="47">
        <v>13.846742701313726</v>
      </c>
      <c r="Y33" s="45">
        <f t="shared" si="6"/>
        <v>73.047680463660996</v>
      </c>
      <c r="Z33" s="45">
        <f t="shared" si="7"/>
        <v>292.767857142857</v>
      </c>
      <c r="AA33" s="242">
        <f t="shared" si="11"/>
        <v>138.46742701313727</v>
      </c>
    </row>
    <row r="34" spans="5:27" x14ac:dyDescent="0.25">
      <c r="E34" s="44">
        <v>33.928571428571402</v>
      </c>
      <c r="F34" s="47">
        <v>54.269552154676362</v>
      </c>
      <c r="G34" s="45">
        <f t="shared" si="0"/>
        <v>135.06732754639495</v>
      </c>
      <c r="H34" s="45">
        <f t="shared" si="12"/>
        <v>309.28571428571399</v>
      </c>
      <c r="I34" s="242">
        <f t="shared" si="8"/>
        <v>542.69552154676364</v>
      </c>
      <c r="K34" s="44">
        <v>33.928571428571402</v>
      </c>
      <c r="L34" s="47">
        <v>14.150197157320415</v>
      </c>
      <c r="M34" s="45">
        <f t="shared" si="2"/>
        <v>73.763772707380269</v>
      </c>
      <c r="N34" s="45">
        <f t="shared" si="3"/>
        <v>309.28571428571399</v>
      </c>
      <c r="O34" s="242">
        <f t="shared" si="9"/>
        <v>141.50197157320414</v>
      </c>
      <c r="Q34" s="44">
        <v>33.928571428571402</v>
      </c>
      <c r="R34" s="47">
        <v>47.370007573341802</v>
      </c>
      <c r="S34" s="45">
        <f t="shared" si="4"/>
        <v>127.05055144154355</v>
      </c>
      <c r="T34" s="45">
        <f t="shared" si="5"/>
        <v>309.28571428571399</v>
      </c>
      <c r="U34" s="242">
        <f t="shared" si="10"/>
        <v>473.70007573341803</v>
      </c>
      <c r="W34" s="44">
        <v>33.928571428571402</v>
      </c>
      <c r="X34" s="47">
        <v>29.758078377243482</v>
      </c>
      <c r="Y34" s="45">
        <f t="shared" si="6"/>
        <v>103.06760810737194</v>
      </c>
      <c r="Z34" s="45">
        <f t="shared" si="7"/>
        <v>309.28571428571399</v>
      </c>
      <c r="AA34" s="242">
        <f t="shared" si="11"/>
        <v>297.58078377243481</v>
      </c>
    </row>
    <row r="35" spans="5:27" x14ac:dyDescent="0.25">
      <c r="E35" s="44"/>
      <c r="F35" s="47"/>
      <c r="G35" s="45"/>
      <c r="H35" s="47"/>
    </row>
    <row r="36" spans="5:27" x14ac:dyDescent="0.25">
      <c r="E36" s="44"/>
      <c r="F36" s="47"/>
      <c r="G36" s="45"/>
      <c r="H36" s="47"/>
    </row>
    <row r="37" spans="5:27" x14ac:dyDescent="0.25">
      <c r="E37" s="44"/>
      <c r="F37" s="47"/>
      <c r="G37" s="45"/>
      <c r="H37" s="47"/>
    </row>
    <row r="38" spans="5:27" x14ac:dyDescent="0.25">
      <c r="E38" s="44"/>
      <c r="F38" s="47"/>
      <c r="G38" s="45"/>
      <c r="H38" s="47"/>
    </row>
    <row r="39" spans="5:27" x14ac:dyDescent="0.25">
      <c r="E39" s="44"/>
      <c r="F39" s="47"/>
      <c r="G39" s="45"/>
      <c r="H39" s="47"/>
    </row>
    <row r="40" spans="5:27" x14ac:dyDescent="0.25">
      <c r="E40" s="44"/>
      <c r="F40" s="47"/>
      <c r="G40" s="45"/>
      <c r="H40" s="47"/>
    </row>
    <row r="41" spans="5:27" x14ac:dyDescent="0.25">
      <c r="E41" s="44"/>
      <c r="F41" s="47"/>
      <c r="G41" s="45"/>
      <c r="H41" s="47"/>
    </row>
    <row r="42" spans="5:27" x14ac:dyDescent="0.25">
      <c r="E42" s="44"/>
      <c r="F42" s="47"/>
      <c r="G42" s="45"/>
      <c r="H42" s="47"/>
    </row>
    <row r="43" spans="5:27" x14ac:dyDescent="0.25">
      <c r="E43" s="44"/>
      <c r="F43" s="47"/>
      <c r="G43" s="45"/>
      <c r="H43" s="47"/>
    </row>
    <row r="44" spans="5:27" x14ac:dyDescent="0.25">
      <c r="E44" s="44"/>
      <c r="F44" s="47"/>
      <c r="G44" s="45"/>
      <c r="H44" s="47"/>
    </row>
    <row r="45" spans="5:27" x14ac:dyDescent="0.25">
      <c r="E45" s="44"/>
      <c r="F45" s="47"/>
      <c r="G45" s="45"/>
      <c r="H45" s="47"/>
    </row>
    <row r="46" spans="5:27" x14ac:dyDescent="0.25">
      <c r="E46" s="44"/>
      <c r="F46" s="47"/>
      <c r="G46" s="45"/>
      <c r="H46" s="47"/>
    </row>
    <row r="47" spans="5:27" x14ac:dyDescent="0.25">
      <c r="E47" s="44"/>
      <c r="F47" s="47"/>
      <c r="G47" s="45"/>
      <c r="H47" s="47"/>
    </row>
    <row r="48" spans="5:27" x14ac:dyDescent="0.25">
      <c r="E48" s="44"/>
      <c r="F48" s="47"/>
      <c r="G48" s="45"/>
      <c r="H48" s="47"/>
    </row>
    <row r="49" spans="5:8" x14ac:dyDescent="0.25">
      <c r="E49" s="44"/>
      <c r="F49" s="47"/>
      <c r="G49" s="45"/>
      <c r="H49" s="47"/>
    </row>
    <row r="50" spans="5:8" x14ac:dyDescent="0.25">
      <c r="E50" s="44"/>
      <c r="F50" s="47"/>
      <c r="G50" s="45"/>
      <c r="H50" s="47"/>
    </row>
    <row r="51" spans="5:8" x14ac:dyDescent="0.25">
      <c r="E51" s="44"/>
      <c r="F51" s="47"/>
      <c r="G51" s="45"/>
      <c r="H51" s="47"/>
    </row>
    <row r="52" spans="5:8" x14ac:dyDescent="0.25">
      <c r="E52" s="44"/>
      <c r="F52" s="47"/>
      <c r="G52" s="45"/>
      <c r="H52" s="47"/>
    </row>
    <row r="53" spans="5:8" x14ac:dyDescent="0.25">
      <c r="E53" s="44"/>
      <c r="F53" s="47"/>
      <c r="G53" s="45"/>
      <c r="H53" s="47"/>
    </row>
    <row r="54" spans="5:8" x14ac:dyDescent="0.25">
      <c r="E54" s="44"/>
      <c r="F54" s="47"/>
      <c r="G54" s="45"/>
      <c r="H54" s="47"/>
    </row>
    <row r="55" spans="5:8" x14ac:dyDescent="0.25">
      <c r="E55" s="44"/>
      <c r="F55" s="47"/>
      <c r="G55" s="45"/>
      <c r="H55" s="47"/>
    </row>
    <row r="56" spans="5:8" x14ac:dyDescent="0.25">
      <c r="E56" s="44"/>
      <c r="F56" s="47"/>
      <c r="G56" s="45"/>
      <c r="H56" s="47"/>
    </row>
    <row r="57" spans="5:8" x14ac:dyDescent="0.25">
      <c r="E57" s="44"/>
      <c r="F57" s="47"/>
      <c r="G57" s="45"/>
      <c r="H57" s="47"/>
    </row>
    <row r="58" spans="5:8" x14ac:dyDescent="0.25">
      <c r="E58" s="44"/>
      <c r="F58" s="47"/>
      <c r="G58" s="45"/>
      <c r="H58" s="47"/>
    </row>
    <row r="59" spans="5:8" x14ac:dyDescent="0.25">
      <c r="E59" s="44"/>
      <c r="F59" s="47"/>
      <c r="G59" s="45"/>
      <c r="H59" s="47"/>
    </row>
    <row r="60" spans="5:8" x14ac:dyDescent="0.25">
      <c r="E60" s="44"/>
      <c r="F60" s="47"/>
      <c r="G60" s="45"/>
      <c r="H60" s="47"/>
    </row>
    <row r="61" spans="5:8" x14ac:dyDescent="0.25">
      <c r="E61" s="44"/>
      <c r="F61" s="47"/>
      <c r="G61" s="45"/>
      <c r="H61" s="47"/>
    </row>
    <row r="62" spans="5:8" x14ac:dyDescent="0.25">
      <c r="E62" s="44"/>
      <c r="F62" s="47"/>
      <c r="G62" s="45"/>
      <c r="H62" s="47"/>
    </row>
    <row r="63" spans="5:8" x14ac:dyDescent="0.25">
      <c r="E63" s="44"/>
      <c r="F63" s="47"/>
      <c r="G63" s="45"/>
      <c r="H63" s="47"/>
    </row>
    <row r="64" spans="5:8" x14ac:dyDescent="0.25">
      <c r="E64" s="44"/>
      <c r="F64" s="47"/>
      <c r="G64" s="45"/>
      <c r="H64" s="47"/>
    </row>
    <row r="65" spans="5:8" x14ac:dyDescent="0.25">
      <c r="E65" s="44"/>
      <c r="F65" s="47"/>
      <c r="G65" s="45"/>
      <c r="H65" s="47"/>
    </row>
    <row r="66" spans="5:8" x14ac:dyDescent="0.25">
      <c r="E66" s="44"/>
      <c r="F66" s="47"/>
      <c r="G66" s="45"/>
      <c r="H66" s="47"/>
    </row>
    <row r="67" spans="5:8" x14ac:dyDescent="0.25">
      <c r="E67" s="44"/>
      <c r="F67" s="47"/>
      <c r="G67" s="45"/>
      <c r="H67" s="47"/>
    </row>
    <row r="68" spans="5:8" x14ac:dyDescent="0.25">
      <c r="E68" s="44"/>
      <c r="F68" s="47"/>
      <c r="G68" s="45"/>
      <c r="H68" s="47"/>
    </row>
    <row r="69" spans="5:8" x14ac:dyDescent="0.25">
      <c r="E69" s="44"/>
      <c r="F69" s="47"/>
      <c r="G69" s="45"/>
      <c r="H69" s="47"/>
    </row>
    <row r="70" spans="5:8" x14ac:dyDescent="0.25">
      <c r="E70" s="44"/>
      <c r="F70" s="47"/>
      <c r="G70" s="45"/>
      <c r="H70" s="47"/>
    </row>
    <row r="71" spans="5:8" x14ac:dyDescent="0.25">
      <c r="E71" s="44"/>
      <c r="F71" s="47"/>
      <c r="G71" s="45"/>
      <c r="H71" s="47"/>
    </row>
    <row r="72" spans="5:8" x14ac:dyDescent="0.25">
      <c r="E72" s="44"/>
      <c r="F72" s="47"/>
      <c r="G72" s="45"/>
      <c r="H72" s="47"/>
    </row>
    <row r="73" spans="5:8" x14ac:dyDescent="0.25">
      <c r="E73" s="44"/>
      <c r="F73" s="47"/>
      <c r="G73" s="45"/>
      <c r="H73" s="47"/>
    </row>
    <row r="74" spans="5:8" x14ac:dyDescent="0.25">
      <c r="E74" s="44"/>
      <c r="F74" s="47"/>
      <c r="G74" s="45"/>
      <c r="H74" s="47"/>
    </row>
    <row r="75" spans="5:8" x14ac:dyDescent="0.25">
      <c r="E75" s="44"/>
      <c r="F75" s="47"/>
      <c r="G75" s="45"/>
      <c r="H75" s="47"/>
    </row>
    <row r="76" spans="5:8" x14ac:dyDescent="0.25">
      <c r="E76" s="44"/>
      <c r="F76" s="47"/>
      <c r="G76" s="45"/>
      <c r="H76" s="47"/>
    </row>
    <row r="77" spans="5:8" x14ac:dyDescent="0.25">
      <c r="E77" s="44"/>
      <c r="F77" s="47"/>
      <c r="G77" s="45"/>
      <c r="H77" s="47"/>
    </row>
    <row r="78" spans="5:8" x14ac:dyDescent="0.25">
      <c r="E78" s="44"/>
      <c r="F78" s="47"/>
      <c r="G78" s="45"/>
      <c r="H78" s="47"/>
    </row>
    <row r="79" spans="5:8" x14ac:dyDescent="0.25">
      <c r="E79" s="44"/>
      <c r="F79" s="47"/>
      <c r="G79" s="45"/>
      <c r="H79" s="47"/>
    </row>
    <row r="80" spans="5:8" x14ac:dyDescent="0.25">
      <c r="E80" s="44"/>
      <c r="F80" s="47"/>
      <c r="G80" s="45"/>
      <c r="H80" s="47"/>
    </row>
    <row r="81" spans="5:8" x14ac:dyDescent="0.25">
      <c r="E81" s="44"/>
      <c r="F81" s="47"/>
      <c r="G81" s="45"/>
      <c r="H81" s="47"/>
    </row>
    <row r="82" spans="5:8" x14ac:dyDescent="0.25">
      <c r="E82" s="44"/>
      <c r="F82" s="47"/>
      <c r="G82" s="45"/>
      <c r="H82" s="47"/>
    </row>
    <row r="83" spans="5:8" x14ac:dyDescent="0.25">
      <c r="E83" s="44"/>
      <c r="F83" s="47"/>
      <c r="G83" s="45"/>
      <c r="H83" s="47"/>
    </row>
    <row r="84" spans="5:8" x14ac:dyDescent="0.25">
      <c r="E84" s="44"/>
      <c r="F84" s="47"/>
      <c r="G84" s="45"/>
      <c r="H84" s="47"/>
    </row>
    <row r="85" spans="5:8" x14ac:dyDescent="0.25">
      <c r="E85" s="44"/>
      <c r="F85" s="47"/>
      <c r="G85" s="45"/>
      <c r="H85" s="47"/>
    </row>
    <row r="86" spans="5:8" x14ac:dyDescent="0.25">
      <c r="E86" s="44"/>
      <c r="F86" s="47"/>
      <c r="G86" s="45"/>
      <c r="H86" s="47"/>
    </row>
    <row r="87" spans="5:8" x14ac:dyDescent="0.25">
      <c r="E87" s="44"/>
      <c r="F87" s="47"/>
      <c r="G87" s="45"/>
      <c r="H87" s="47"/>
    </row>
    <row r="88" spans="5:8" x14ac:dyDescent="0.25">
      <c r="E88" s="44"/>
      <c r="F88" s="47"/>
      <c r="G88" s="45"/>
      <c r="H88" s="4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533DE-E70E-4A3F-9B7E-64766E45D1FC}">
  <dimension ref="A3:X35"/>
  <sheetViews>
    <sheetView workbookViewId="0">
      <selection activeCell="AA28" sqref="AA28"/>
    </sheetView>
  </sheetViews>
  <sheetFormatPr defaultRowHeight="15" x14ac:dyDescent="0.25"/>
  <cols>
    <col min="1" max="3" width="9.140625" style="153"/>
    <col min="20" max="20" width="10" bestFit="1" customWidth="1"/>
    <col min="21" max="21" width="9.140625" style="153"/>
    <col min="22" max="22" width="11.140625" style="153" bestFit="1" customWidth="1"/>
    <col min="23" max="23" width="11.5703125" style="153" bestFit="1" customWidth="1"/>
    <col min="24" max="24" width="13.140625" bestFit="1" customWidth="1"/>
  </cols>
  <sheetData>
    <row r="3" spans="20:24" ht="20.25" x14ac:dyDescent="0.35">
      <c r="U3" s="171" t="s">
        <v>334</v>
      </c>
      <c r="V3" s="171"/>
    </row>
    <row r="6" spans="20:24" ht="15.75" x14ac:dyDescent="0.25">
      <c r="T6" s="171" t="s">
        <v>49</v>
      </c>
      <c r="U6" s="165" t="s">
        <v>252</v>
      </c>
      <c r="V6" s="167" t="s">
        <v>253</v>
      </c>
      <c r="W6" s="168" t="s">
        <v>2</v>
      </c>
      <c r="X6" s="164" t="s">
        <v>251</v>
      </c>
    </row>
    <row r="8" spans="20:24" x14ac:dyDescent="0.25">
      <c r="T8" s="46">
        <v>1.34</v>
      </c>
      <c r="U8" s="166">
        <v>3</v>
      </c>
      <c r="V8" s="170">
        <v>4</v>
      </c>
      <c r="W8" s="169">
        <v>3</v>
      </c>
      <c r="X8" s="163">
        <v>3</v>
      </c>
    </row>
    <row r="9" spans="20:24" x14ac:dyDescent="0.25">
      <c r="T9" s="46">
        <v>2.19</v>
      </c>
      <c r="U9" s="166">
        <v>7</v>
      </c>
      <c r="V9" s="170">
        <v>7</v>
      </c>
      <c r="W9" s="169">
        <v>6</v>
      </c>
      <c r="X9" s="163">
        <v>6</v>
      </c>
    </row>
    <row r="10" spans="20:24" x14ac:dyDescent="0.25">
      <c r="T10" s="46">
        <v>2.86</v>
      </c>
      <c r="U10" s="166">
        <v>17</v>
      </c>
      <c r="V10" s="170">
        <v>17</v>
      </c>
      <c r="W10" s="169">
        <v>15</v>
      </c>
      <c r="X10" s="163">
        <v>17</v>
      </c>
    </row>
    <row r="11" spans="20:24" x14ac:dyDescent="0.25">
      <c r="T11" s="46">
        <v>3.44</v>
      </c>
      <c r="U11" s="166">
        <v>6</v>
      </c>
      <c r="V11" s="170">
        <v>6</v>
      </c>
      <c r="W11" s="169">
        <v>5</v>
      </c>
      <c r="X11" s="163">
        <v>5</v>
      </c>
    </row>
    <row r="12" spans="20:24" x14ac:dyDescent="0.25">
      <c r="T12" s="46">
        <v>4.29</v>
      </c>
      <c r="U12" s="166">
        <v>9</v>
      </c>
      <c r="V12" s="170">
        <v>9</v>
      </c>
      <c r="W12" s="169">
        <v>8</v>
      </c>
      <c r="X12" s="163">
        <v>7</v>
      </c>
    </row>
    <row r="13" spans="20:24" x14ac:dyDescent="0.25">
      <c r="T13" s="46">
        <v>5.13</v>
      </c>
      <c r="U13" s="166">
        <v>3</v>
      </c>
      <c r="V13" s="170">
        <v>3</v>
      </c>
      <c r="W13" s="169">
        <v>3</v>
      </c>
      <c r="X13" s="163">
        <v>3</v>
      </c>
    </row>
    <row r="14" spans="20:24" x14ac:dyDescent="0.25">
      <c r="T14" s="46">
        <v>5.8</v>
      </c>
      <c r="U14" s="166">
        <v>7</v>
      </c>
      <c r="V14" s="170">
        <v>6</v>
      </c>
      <c r="W14" s="169">
        <v>6</v>
      </c>
      <c r="X14" s="163">
        <v>5</v>
      </c>
    </row>
    <row r="15" spans="20:24" x14ac:dyDescent="0.25">
      <c r="T15" s="46">
        <v>6.61</v>
      </c>
      <c r="U15" s="166">
        <v>24</v>
      </c>
      <c r="V15" s="170">
        <v>21</v>
      </c>
      <c r="W15" s="169">
        <v>22</v>
      </c>
      <c r="X15" s="163">
        <v>20</v>
      </c>
    </row>
    <row r="16" spans="20:24" x14ac:dyDescent="0.25">
      <c r="T16" s="46">
        <v>7.37</v>
      </c>
      <c r="U16" s="166">
        <v>25</v>
      </c>
      <c r="V16" s="170">
        <v>21</v>
      </c>
      <c r="W16" s="169">
        <v>23</v>
      </c>
      <c r="X16" s="163">
        <v>21</v>
      </c>
    </row>
    <row r="17" spans="20:24" x14ac:dyDescent="0.25">
      <c r="T17" s="46">
        <v>8.08</v>
      </c>
      <c r="U17" s="166">
        <v>22</v>
      </c>
      <c r="V17" s="170">
        <v>19</v>
      </c>
      <c r="W17" s="169">
        <v>20</v>
      </c>
      <c r="X17" s="163">
        <v>18</v>
      </c>
    </row>
    <row r="18" spans="20:24" x14ac:dyDescent="0.25">
      <c r="T18" s="46">
        <v>8.8800000000000008</v>
      </c>
      <c r="U18" s="166">
        <v>36</v>
      </c>
      <c r="V18" s="170">
        <v>29</v>
      </c>
      <c r="W18" s="169">
        <v>33</v>
      </c>
      <c r="X18" s="163">
        <v>29</v>
      </c>
    </row>
    <row r="19" spans="20:24" x14ac:dyDescent="0.25">
      <c r="T19" s="46">
        <v>9.6</v>
      </c>
      <c r="U19" s="166">
        <v>36</v>
      </c>
      <c r="V19" s="170">
        <v>29</v>
      </c>
      <c r="W19" s="169">
        <v>33</v>
      </c>
      <c r="X19" s="163">
        <v>29</v>
      </c>
    </row>
    <row r="20" spans="20:24" x14ac:dyDescent="0.25">
      <c r="T20" s="46">
        <v>11.12</v>
      </c>
      <c r="U20" s="166">
        <v>18</v>
      </c>
      <c r="V20" s="170">
        <v>14</v>
      </c>
      <c r="W20" s="169">
        <v>16</v>
      </c>
      <c r="X20" s="163">
        <v>14</v>
      </c>
    </row>
    <row r="21" spans="20:24" x14ac:dyDescent="0.25">
      <c r="T21" s="46">
        <v>12.54</v>
      </c>
      <c r="U21" s="166">
        <v>29</v>
      </c>
      <c r="V21" s="170">
        <v>21</v>
      </c>
      <c r="W21" s="169">
        <v>26</v>
      </c>
      <c r="X21" s="163">
        <v>22</v>
      </c>
    </row>
    <row r="22" spans="20:24" x14ac:dyDescent="0.25">
      <c r="T22" s="46">
        <v>14.15</v>
      </c>
      <c r="U22" s="166">
        <v>36</v>
      </c>
      <c r="V22" s="170">
        <v>26</v>
      </c>
      <c r="W22" s="169">
        <v>33</v>
      </c>
      <c r="X22" s="163">
        <v>28</v>
      </c>
    </row>
    <row r="23" spans="20:24" x14ac:dyDescent="0.25">
      <c r="T23" s="46">
        <v>15.8</v>
      </c>
      <c r="U23" s="166">
        <v>39</v>
      </c>
      <c r="V23" s="170">
        <v>26</v>
      </c>
      <c r="W23" s="169">
        <v>36</v>
      </c>
      <c r="X23" s="163">
        <v>30</v>
      </c>
    </row>
    <row r="24" spans="20:24" x14ac:dyDescent="0.25">
      <c r="T24" s="46">
        <v>17.32</v>
      </c>
      <c r="U24" s="166">
        <v>35</v>
      </c>
      <c r="V24" s="170">
        <v>23</v>
      </c>
      <c r="W24" s="169">
        <v>32</v>
      </c>
      <c r="X24" s="163">
        <v>27</v>
      </c>
    </row>
    <row r="25" spans="20:24" x14ac:dyDescent="0.25">
      <c r="T25" s="46">
        <v>18.71</v>
      </c>
      <c r="U25" s="166">
        <v>46</v>
      </c>
      <c r="V25" s="170">
        <v>29</v>
      </c>
      <c r="W25" s="169">
        <v>42</v>
      </c>
      <c r="X25" s="163">
        <v>35</v>
      </c>
    </row>
    <row r="26" spans="20:24" x14ac:dyDescent="0.25">
      <c r="T26" s="46">
        <v>20.09</v>
      </c>
      <c r="U26" s="166">
        <v>46</v>
      </c>
      <c r="V26" s="170">
        <v>29</v>
      </c>
      <c r="W26" s="169">
        <v>42</v>
      </c>
      <c r="X26" s="163">
        <v>35</v>
      </c>
    </row>
    <row r="27" spans="20:24" x14ac:dyDescent="0.25">
      <c r="T27" s="46">
        <v>21.7</v>
      </c>
      <c r="U27" s="166">
        <v>36</v>
      </c>
      <c r="V27" s="170">
        <v>22</v>
      </c>
      <c r="W27" s="169">
        <v>33</v>
      </c>
      <c r="X27" s="163">
        <v>27</v>
      </c>
    </row>
    <row r="28" spans="20:24" x14ac:dyDescent="0.25">
      <c r="T28" s="46">
        <v>23.17</v>
      </c>
      <c r="U28" s="166">
        <v>42</v>
      </c>
      <c r="V28" s="170">
        <v>25</v>
      </c>
      <c r="W28" s="169">
        <v>38</v>
      </c>
      <c r="X28" s="163">
        <v>31</v>
      </c>
    </row>
    <row r="29" spans="20:24" x14ac:dyDescent="0.25">
      <c r="T29" s="46">
        <v>24.82</v>
      </c>
      <c r="U29" s="166">
        <v>32</v>
      </c>
      <c r="V29" s="170">
        <v>19</v>
      </c>
      <c r="W29" s="169">
        <v>29</v>
      </c>
      <c r="X29" s="163">
        <v>24</v>
      </c>
    </row>
    <row r="30" spans="20:24" x14ac:dyDescent="0.25">
      <c r="T30" s="46">
        <v>26.29</v>
      </c>
      <c r="U30" s="166">
        <v>45</v>
      </c>
      <c r="V30" s="170">
        <v>26</v>
      </c>
      <c r="W30" s="169">
        <v>41</v>
      </c>
      <c r="X30" s="163">
        <v>34</v>
      </c>
    </row>
    <row r="31" spans="20:24" x14ac:dyDescent="0.25">
      <c r="T31" s="46">
        <v>27.86</v>
      </c>
      <c r="U31" s="166">
        <v>46</v>
      </c>
      <c r="V31" s="170">
        <v>26</v>
      </c>
      <c r="W31" s="169">
        <v>42</v>
      </c>
      <c r="X31" s="163">
        <v>34</v>
      </c>
    </row>
    <row r="32" spans="20:24" x14ac:dyDescent="0.25">
      <c r="T32" s="46">
        <v>29.29</v>
      </c>
      <c r="U32" s="166">
        <v>59</v>
      </c>
      <c r="V32" s="170">
        <v>32</v>
      </c>
      <c r="W32" s="169">
        <v>54</v>
      </c>
      <c r="X32" s="163">
        <v>44</v>
      </c>
    </row>
    <row r="33" spans="6:24" x14ac:dyDescent="0.25">
      <c r="T33" s="46">
        <v>30.94</v>
      </c>
      <c r="U33" s="166">
        <v>24</v>
      </c>
      <c r="V33" s="170">
        <v>13</v>
      </c>
      <c r="W33" s="169">
        <v>22</v>
      </c>
      <c r="X33" s="163">
        <v>17</v>
      </c>
    </row>
    <row r="34" spans="6:24" x14ac:dyDescent="0.25">
      <c r="T34" s="46">
        <v>32.28</v>
      </c>
      <c r="U34" s="166">
        <v>48</v>
      </c>
      <c r="V34" s="170">
        <v>26</v>
      </c>
      <c r="W34" s="169">
        <v>45</v>
      </c>
      <c r="X34" s="163">
        <v>36</v>
      </c>
    </row>
    <row r="35" spans="6:24" x14ac:dyDescent="0.25">
      <c r="F35" s="204" t="s">
        <v>315</v>
      </c>
      <c r="G35" s="204"/>
      <c r="H35" s="204"/>
      <c r="I35" s="204"/>
      <c r="J35" s="204"/>
      <c r="K35" s="204"/>
      <c r="L35" s="204"/>
      <c r="M35" s="204" t="s">
        <v>278</v>
      </c>
      <c r="N35" s="204"/>
      <c r="O35" s="204"/>
      <c r="P35" s="204"/>
      <c r="T35" s="46">
        <v>33.93</v>
      </c>
      <c r="U35" s="166">
        <v>88</v>
      </c>
      <c r="V35" s="170">
        <v>45</v>
      </c>
      <c r="W35" s="169">
        <v>81</v>
      </c>
      <c r="X35" s="163">
        <v>58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44</vt:i4>
      </vt:variant>
    </vt:vector>
  </HeadingPairs>
  <TitlesOfParts>
    <vt:vector size="44" baseType="lpstr">
      <vt:lpstr>Project</vt:lpstr>
      <vt:lpstr>Piles Layout </vt:lpstr>
      <vt:lpstr>Some Piles,Soils Characteristic</vt:lpstr>
      <vt:lpstr>In Situ Tests Reliability (S&amp;T)</vt:lpstr>
      <vt:lpstr>Main Data (N30&amp;qc Digitized)</vt:lpstr>
      <vt:lpstr>CPT2-3 (Basic Plots)</vt:lpstr>
      <vt:lpstr>SPT2 (from N30 to qc equiv.) </vt:lpstr>
      <vt:lpstr>CPT from SPT2 </vt:lpstr>
      <vt:lpstr>N30-qc (Comparisons)</vt:lpstr>
      <vt:lpstr>CPTSPT2 Jeff. (CPeT-IT, Basic)</vt:lpstr>
      <vt:lpstr>CPTSPT2 Jeff. (CPTeT-IT,Param.)</vt:lpstr>
      <vt:lpstr>CPTSPT2 Jeff. (Togliani Elab.)</vt:lpstr>
      <vt:lpstr>CPT SPT2 Togl.(CPeT-IT, Basic)</vt:lpstr>
      <vt:lpstr>CPTSPT2 Togl. (CPeT-IT, Param.)</vt:lpstr>
      <vt:lpstr>Gamma, Vs, M (qc Jefferies)</vt:lpstr>
      <vt:lpstr>PHI, FC, ID (qc jefferies)</vt:lpstr>
      <vt:lpstr> CPTu-Piles Analogy</vt:lpstr>
      <vt:lpstr>Pile Capaciy Design Methods)</vt:lpstr>
      <vt:lpstr>fp measured (kPa), qc (bar)</vt:lpstr>
      <vt:lpstr>CEP LCPC CPT SPT2 (Jefferies)</vt:lpstr>
      <vt:lpstr>CEP LCPC CPT SPT2 (Togl., 2016)</vt:lpstr>
      <vt:lpstr> Togliani Methods</vt:lpstr>
      <vt:lpstr>Jefferies (Togliani qc&amp;Rf)</vt:lpstr>
      <vt:lpstr>Togliani, 2016 (Togliani qc&amp;Rf)</vt:lpstr>
      <vt:lpstr> Jefferies (Togliani qc&amp;KG)</vt:lpstr>
      <vt:lpstr>Togliani 2016 (Togliani qc&amp;KG)</vt:lpstr>
      <vt:lpstr> Jefferies (Togliani fp=qc)</vt:lpstr>
      <vt:lpstr>Togliani, 2016 (Togliani fp=qc)</vt:lpstr>
      <vt:lpstr>CEP SPT2&amp;CPT SPT2 (Decourt)</vt:lpstr>
      <vt:lpstr>CEP (SLT, PDA&amp;Repres. Methods) </vt:lpstr>
      <vt:lpstr>CEP Capacities (Table)</vt:lpstr>
      <vt:lpstr>CEP Capacities (Histograms)</vt:lpstr>
      <vt:lpstr>CEP ElasticCompression(Fleming)</vt:lpstr>
      <vt:lpstr>CEP Load-Movement (Jefferies) </vt:lpstr>
      <vt:lpstr>CEP Load-Movement (Togl. 2016)</vt:lpstr>
      <vt:lpstr>OEP Some Detail</vt:lpstr>
      <vt:lpstr>OEP-SLT, PDA, ICP, UWA Results</vt:lpstr>
      <vt:lpstr>OEP Capacities (Table)</vt:lpstr>
      <vt:lpstr>OEP Capacities (Histograms)</vt:lpstr>
      <vt:lpstr>OEP (Elastic Compression)</vt:lpstr>
      <vt:lpstr>OEP Load-Movement (Jefferies)</vt:lpstr>
      <vt:lpstr>OEP Load-Movement (Togl.,2016)</vt:lpstr>
      <vt:lpstr>Bibliography</vt:lpstr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2021-01-29T12:47:01Z</cp:lastPrinted>
  <dcterms:created xsi:type="dcterms:W3CDTF">2020-08-04T09:55:20Z</dcterms:created>
  <dcterms:modified xsi:type="dcterms:W3CDTF">2021-03-29T10:40:45Z</dcterms:modified>
</cp:coreProperties>
</file>